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Regiones\Apurimac\"/>
    </mc:Choice>
  </mc:AlternateContent>
  <xr:revisionPtr revIDLastSave="0" documentId="8_{82DCFAF7-18DF-4022-B090-7C18E54419A2}" xr6:coauthVersionLast="47" xr6:coauthVersionMax="47" xr10:uidLastSave="{00000000-0000-0000-0000-000000000000}"/>
  <bookViews>
    <workbookView xWindow="-120" yWindow="-120" windowWidth="20730" windowHeight="11160" tabRatio="883" activeTab="8"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1" sheetId="78" state="hidden" r:id="rId20"/>
  </sheets>
  <externalReferences>
    <externalReference r:id="rId21"/>
    <externalReference r:id="rId22"/>
  </externalReferences>
  <definedNames>
    <definedName name="_xlnm.Print_Area" localSheetId="1">'F-01'!$A$1:$N$18</definedName>
    <definedName name="_xlnm.Print_Area" localSheetId="6">'F-06'!$A$1:$N$50</definedName>
    <definedName name="_xlnm.Print_Area" localSheetId="7">'F-07'!$A$1:$Q$25</definedName>
    <definedName name="_xlnm.Print_Area" localSheetId="8">'F-08'!$A$1:$R$109</definedName>
    <definedName name="_xlnm.Print_Area" localSheetId="9">'F-09'!$A$1:$X$34</definedName>
    <definedName name="_xlnm.Print_Area" localSheetId="10">'F-10'!$A$1:$I$24</definedName>
    <definedName name="_xlnm.Print_Area" localSheetId="11">'F-11'!$A$1:$AI$70</definedName>
    <definedName name="_xlnm.Print_Area" localSheetId="12">'F-12'!$A$1:$J$41</definedName>
    <definedName name="_xlnm.Print_Area" localSheetId="13">'F-13'!$A$1:$N$28</definedName>
    <definedName name="_xlnm.Print_Area" localSheetId="14">'F-14'!$A$1:$J$368</definedName>
    <definedName name="_xlnm.Print_Area" localSheetId="15">'F-15'!$A$1:$H$13</definedName>
    <definedName name="_xlnm.Print_Area" localSheetId="16">'F-16'!$A$1:$H$28</definedName>
    <definedName name="_xlnm.Print_Area" localSheetId="17">'F-17'!$A$1:$P$19</definedName>
    <definedName name="_xlnm.Print_Area" localSheetId="18">'F-18'!$A$1:$L$19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32" l="1"/>
  <c r="F22" i="32"/>
  <c r="H22" i="32"/>
  <c r="B22" i="32"/>
  <c r="C47" i="57" l="1"/>
  <c r="E47" i="57"/>
  <c r="F47" i="57"/>
  <c r="G47" i="57"/>
  <c r="I47" i="57"/>
  <c r="J47" i="57"/>
  <c r="L47" i="57"/>
  <c r="M47" i="57"/>
  <c r="B47" i="57"/>
  <c r="E9" i="39"/>
  <c r="N16" i="57" l="1"/>
  <c r="N23" i="57"/>
  <c r="N28" i="57"/>
  <c r="N32" i="57"/>
  <c r="N11" i="57"/>
  <c r="N47" i="57" s="1"/>
  <c r="K16" i="57"/>
  <c r="K23" i="57"/>
  <c r="K28" i="57"/>
  <c r="K32" i="57"/>
  <c r="K11" i="57"/>
  <c r="J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6" i="33"/>
  <c r="G7" i="33"/>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37" i="33"/>
  <c r="G6" i="33"/>
  <c r="H6" i="33"/>
  <c r="K47" i="57" l="1"/>
  <c r="Z128" i="45"/>
  <c r="AE128" i="45" s="1"/>
  <c r="AI128" i="45" s="1"/>
  <c r="N128" i="45"/>
  <c r="C128" i="45"/>
  <c r="K128" i="45" s="1"/>
  <c r="Z127" i="45"/>
  <c r="AE127" i="45" s="1"/>
  <c r="AI127" i="45" s="1"/>
  <c r="N127" i="45"/>
  <c r="C127" i="45"/>
  <c r="K127" i="45" s="1"/>
  <c r="AE126" i="45"/>
  <c r="AI126" i="45" s="1"/>
  <c r="Z126" i="45"/>
  <c r="AD126" i="45" s="1"/>
  <c r="N126" i="45"/>
  <c r="K126" i="45"/>
  <c r="Z125" i="45"/>
  <c r="AE125" i="45" s="1"/>
  <c r="P125" i="45"/>
  <c r="O125" i="45"/>
  <c r="N125" i="45"/>
  <c r="Z124" i="45"/>
  <c r="AE124" i="45" s="1"/>
  <c r="AI124" i="45" s="1"/>
  <c r="P124" i="45"/>
  <c r="O124" i="45"/>
  <c r="N124" i="45"/>
  <c r="Z123" i="45"/>
  <c r="P123" i="45"/>
  <c r="O123" i="45"/>
  <c r="N123" i="45"/>
  <c r="Z122" i="45"/>
  <c r="AE122" i="45" s="1"/>
  <c r="AI122" i="45" s="1"/>
  <c r="P122" i="45"/>
  <c r="O122" i="45"/>
  <c r="N122" i="45"/>
  <c r="Z121" i="45"/>
  <c r="AD121" i="45" s="1"/>
  <c r="P121" i="45"/>
  <c r="O121" i="45"/>
  <c r="AF121" i="45" s="1"/>
  <c r="N121" i="45"/>
  <c r="Z120" i="45"/>
  <c r="AE120" i="45" s="1"/>
  <c r="AI120" i="45" s="1"/>
  <c r="P120" i="45"/>
  <c r="O120" i="45"/>
  <c r="N120" i="45"/>
  <c r="Z119" i="45"/>
  <c r="AD119" i="45" s="1"/>
  <c r="P119" i="45"/>
  <c r="O119" i="45"/>
  <c r="N119" i="45"/>
  <c r="Z118" i="45"/>
  <c r="AE118" i="45" s="1"/>
  <c r="AI118" i="45" s="1"/>
  <c r="P118" i="45"/>
  <c r="O118" i="45"/>
  <c r="N118" i="45"/>
  <c r="Z117" i="45"/>
  <c r="AE117" i="45" s="1"/>
  <c r="P117" i="45"/>
  <c r="O117" i="45"/>
  <c r="N117" i="45"/>
  <c r="Z116" i="45"/>
  <c r="AD116" i="45" s="1"/>
  <c r="AF116" i="45" s="1"/>
  <c r="P116" i="45"/>
  <c r="O116" i="45"/>
  <c r="N116" i="45"/>
  <c r="Z115" i="45"/>
  <c r="P115" i="45"/>
  <c r="O115" i="45"/>
  <c r="N115" i="45"/>
  <c r="Z114" i="45"/>
  <c r="AE114" i="45" s="1"/>
  <c r="AI114" i="45" s="1"/>
  <c r="P114" i="45"/>
  <c r="O114" i="45"/>
  <c r="N114" i="45"/>
  <c r="Z113" i="45"/>
  <c r="AD113" i="45" s="1"/>
  <c r="P113" i="45"/>
  <c r="O113" i="45"/>
  <c r="N113" i="45"/>
  <c r="AD112" i="45"/>
  <c r="Z112" i="45"/>
  <c r="AE112" i="45" s="1"/>
  <c r="AI112" i="45" s="1"/>
  <c r="P112" i="45"/>
  <c r="AG112" i="45" s="1"/>
  <c r="O112" i="45"/>
  <c r="N112" i="45"/>
  <c r="Z111" i="45"/>
  <c r="AD111" i="45" s="1"/>
  <c r="P111" i="45"/>
  <c r="O111" i="45"/>
  <c r="N111" i="45"/>
  <c r="Z110" i="45"/>
  <c r="AE110" i="45" s="1"/>
  <c r="AI110" i="45" s="1"/>
  <c r="P110" i="45"/>
  <c r="O110" i="45"/>
  <c r="N110" i="45"/>
  <c r="Z109" i="45"/>
  <c r="AE109" i="45" s="1"/>
  <c r="P109" i="45"/>
  <c r="O109" i="45"/>
  <c r="N109" i="45"/>
  <c r="Z108" i="45"/>
  <c r="AE108" i="45" s="1"/>
  <c r="AI108" i="45" s="1"/>
  <c r="P108" i="45"/>
  <c r="O108" i="45"/>
  <c r="N108" i="45"/>
  <c r="Z107" i="45"/>
  <c r="P107" i="45"/>
  <c r="O107" i="45"/>
  <c r="N107" i="45"/>
  <c r="Z106" i="45"/>
  <c r="AE106" i="45" s="1"/>
  <c r="AI106" i="45" s="1"/>
  <c r="P106" i="45"/>
  <c r="O106" i="45"/>
  <c r="N106" i="45"/>
  <c r="Z105" i="45"/>
  <c r="AD105" i="45" s="1"/>
  <c r="P105" i="45"/>
  <c r="O105" i="45"/>
  <c r="N105" i="45"/>
  <c r="Z104" i="45"/>
  <c r="AE104" i="45" s="1"/>
  <c r="AI104" i="45" s="1"/>
  <c r="P104" i="45"/>
  <c r="O104" i="45"/>
  <c r="N104" i="45"/>
  <c r="Z103" i="45"/>
  <c r="AD103" i="45" s="1"/>
  <c r="P103" i="45"/>
  <c r="O103" i="45"/>
  <c r="N103" i="45"/>
  <c r="Z102" i="45"/>
  <c r="AE102" i="45" s="1"/>
  <c r="AI102" i="45" s="1"/>
  <c r="P102" i="45"/>
  <c r="O102" i="45"/>
  <c r="N102" i="45"/>
  <c r="Z101" i="45"/>
  <c r="AE101" i="45" s="1"/>
  <c r="P101" i="45"/>
  <c r="O101" i="45"/>
  <c r="N101" i="45"/>
  <c r="Z100" i="45"/>
  <c r="AE100" i="45" s="1"/>
  <c r="AI100" i="45" s="1"/>
  <c r="P100" i="45"/>
  <c r="O100" i="45"/>
  <c r="N100" i="45"/>
  <c r="Z99" i="45"/>
  <c r="P99" i="45"/>
  <c r="O99" i="45"/>
  <c r="N99" i="45"/>
  <c r="Z98" i="45"/>
  <c r="AE98" i="45" s="1"/>
  <c r="AI98" i="45" s="1"/>
  <c r="P98" i="45"/>
  <c r="O98" i="45"/>
  <c r="N98" i="45"/>
  <c r="Z97" i="45"/>
  <c r="AD97" i="45" s="1"/>
  <c r="P97" i="45"/>
  <c r="O97" i="45"/>
  <c r="N97" i="45"/>
  <c r="Z96" i="45"/>
  <c r="AE96" i="45" s="1"/>
  <c r="AI96" i="45" s="1"/>
  <c r="P96" i="45"/>
  <c r="O96" i="45"/>
  <c r="N96" i="45"/>
  <c r="Z95" i="45"/>
  <c r="AE95" i="45" s="1"/>
  <c r="AI95" i="45" s="1"/>
  <c r="P95" i="45"/>
  <c r="O95" i="45"/>
  <c r="N95" i="45"/>
  <c r="AH94" i="45"/>
  <c r="AH88" i="45" s="1"/>
  <c r="AC94" i="45"/>
  <c r="AA94" i="45"/>
  <c r="R94" i="45"/>
  <c r="Z94" i="45" s="1"/>
  <c r="Q94" i="45"/>
  <c r="Q88" i="45" s="1"/>
  <c r="M94" i="45"/>
  <c r="L94" i="45"/>
  <c r="K94" i="45"/>
  <c r="J94" i="45"/>
  <c r="I94" i="45"/>
  <c r="H94" i="45"/>
  <c r="G94" i="45"/>
  <c r="F94" i="45"/>
  <c r="E94" i="45"/>
  <c r="D94" i="45"/>
  <c r="C94" i="45"/>
  <c r="B94" i="45"/>
  <c r="AI93" i="45"/>
  <c r="AG93" i="45"/>
  <c r="Z93" i="45"/>
  <c r="Z92" i="45"/>
  <c r="AD92" i="45" s="1"/>
  <c r="P92" i="45"/>
  <c r="O92" i="45"/>
  <c r="N92" i="45"/>
  <c r="Z91" i="45"/>
  <c r="AE91" i="45" s="1"/>
  <c r="AI91" i="45" s="1"/>
  <c r="P91" i="45"/>
  <c r="O91" i="45"/>
  <c r="N91" i="45"/>
  <c r="Z90" i="45"/>
  <c r="AE90" i="45" s="1"/>
  <c r="AI90" i="45" s="1"/>
  <c r="P90" i="45"/>
  <c r="O90" i="45"/>
  <c r="N90" i="45"/>
  <c r="Z89" i="45"/>
  <c r="AE89" i="45" s="1"/>
  <c r="P89" i="45"/>
  <c r="AG89" i="45" s="1"/>
  <c r="O89" i="45"/>
  <c r="N89" i="45"/>
  <c r="N88" i="45" s="1"/>
  <c r="AC88" i="45"/>
  <c r="AA88" i="45"/>
  <c r="M88" i="45"/>
  <c r="L88" i="45"/>
  <c r="K88" i="45"/>
  <c r="J88" i="45"/>
  <c r="I88" i="45"/>
  <c r="H88" i="45"/>
  <c r="G88" i="45"/>
  <c r="F88" i="45"/>
  <c r="E88" i="45"/>
  <c r="D88" i="45"/>
  <c r="C88" i="45"/>
  <c r="B88" i="45"/>
  <c r="Z87" i="45"/>
  <c r="P87" i="45"/>
  <c r="O87" i="45"/>
  <c r="N87" i="45"/>
  <c r="Z86" i="45"/>
  <c r="AE86" i="45" s="1"/>
  <c r="AI86" i="45" s="1"/>
  <c r="P86" i="45"/>
  <c r="O86" i="45"/>
  <c r="N86" i="45"/>
  <c r="Z85" i="45"/>
  <c r="AD85" i="45" s="1"/>
  <c r="P85" i="45"/>
  <c r="O85" i="45"/>
  <c r="N85" i="45"/>
  <c r="Z84" i="45"/>
  <c r="AE84" i="45" s="1"/>
  <c r="AI84" i="45" s="1"/>
  <c r="P84" i="45"/>
  <c r="AG84" i="45" s="1"/>
  <c r="O84" i="45"/>
  <c r="N84" i="45"/>
  <c r="Z83" i="45"/>
  <c r="AE83" i="45" s="1"/>
  <c r="AI83" i="45" s="1"/>
  <c r="P83" i="45"/>
  <c r="O83" i="45"/>
  <c r="N83" i="45"/>
  <c r="Z82" i="45"/>
  <c r="AE82" i="45" s="1"/>
  <c r="AI82" i="45" s="1"/>
  <c r="P82" i="45"/>
  <c r="O82" i="45"/>
  <c r="N82" i="45"/>
  <c r="AH81" i="45"/>
  <c r="AC81" i="45"/>
  <c r="AA81" i="45"/>
  <c r="R81" i="45"/>
  <c r="Z81" i="45" s="1"/>
  <c r="Q81" i="45"/>
  <c r="M81" i="45"/>
  <c r="L81" i="45"/>
  <c r="K81" i="45"/>
  <c r="J81" i="45"/>
  <c r="I81" i="45"/>
  <c r="H81" i="45"/>
  <c r="G81" i="45"/>
  <c r="F81" i="45"/>
  <c r="E81" i="45"/>
  <c r="D81" i="45"/>
  <c r="C81" i="45"/>
  <c r="B81" i="45"/>
  <c r="Z80" i="45"/>
  <c r="P80" i="45"/>
  <c r="O80" i="45"/>
  <c r="N80" i="45"/>
  <c r="Z79" i="45"/>
  <c r="AD79" i="45" s="1"/>
  <c r="P79" i="45"/>
  <c r="O79" i="45"/>
  <c r="N79" i="45"/>
  <c r="Z78" i="45"/>
  <c r="AD78" i="45" s="1"/>
  <c r="P78" i="45"/>
  <c r="O78" i="45"/>
  <c r="N78" i="45"/>
  <c r="N77" i="45" s="1"/>
  <c r="AH77" i="45"/>
  <c r="AC77" i="45"/>
  <c r="AA77" i="45"/>
  <c r="R77" i="45"/>
  <c r="Z77" i="45" s="1"/>
  <c r="Q77" i="45"/>
  <c r="M77" i="45"/>
  <c r="L77" i="45"/>
  <c r="K77" i="45"/>
  <c r="J77" i="45"/>
  <c r="I77" i="45"/>
  <c r="H77" i="45"/>
  <c r="G77" i="45"/>
  <c r="F77" i="45"/>
  <c r="D77" i="45"/>
  <c r="C77" i="45"/>
  <c r="B77" i="45"/>
  <c r="AI76" i="45"/>
  <c r="AI75" i="45"/>
  <c r="AI74" i="45"/>
  <c r="AC73" i="45"/>
  <c r="Z73" i="45"/>
  <c r="N73" i="45"/>
  <c r="K73" i="45"/>
  <c r="O73" i="45" s="1"/>
  <c r="AE72" i="45"/>
  <c r="AD72" i="45"/>
  <c r="AF72" i="45" s="1"/>
  <c r="AC72" i="45"/>
  <c r="N72" i="45"/>
  <c r="AC71" i="45"/>
  <c r="Z71" i="45"/>
  <c r="AE71" i="45" s="1"/>
  <c r="AI71" i="45" s="1"/>
  <c r="N71" i="45"/>
  <c r="K71" i="45"/>
  <c r="P71" i="45" s="1"/>
  <c r="AC70" i="45"/>
  <c r="Z70" i="45"/>
  <c r="AE70" i="45" s="1"/>
  <c r="AI70" i="45" s="1"/>
  <c r="N70" i="45"/>
  <c r="K70" i="45"/>
  <c r="P70" i="45" s="1"/>
  <c r="AC69" i="45"/>
  <c r="Z69" i="45"/>
  <c r="N69" i="45"/>
  <c r="K69" i="45"/>
  <c r="P69" i="45" s="1"/>
  <c r="AH68" i="45"/>
  <c r="AB68" i="45"/>
  <c r="AA68" i="45"/>
  <c r="R68" i="45"/>
  <c r="Q68" i="45"/>
  <c r="M68" i="45"/>
  <c r="L68" i="45"/>
  <c r="J68" i="45"/>
  <c r="H68" i="45"/>
  <c r="G68" i="45"/>
  <c r="F68" i="45"/>
  <c r="E68" i="45"/>
  <c r="D68" i="45"/>
  <c r="C68" i="45"/>
  <c r="B68" i="45"/>
  <c r="AC67" i="45"/>
  <c r="AC66" i="45" s="1"/>
  <c r="Z67" i="45"/>
  <c r="AE67" i="45" s="1"/>
  <c r="N67" i="45"/>
  <c r="N66" i="45" s="1"/>
  <c r="K67" i="45"/>
  <c r="O67" i="45" s="1"/>
  <c r="AH66" i="45"/>
  <c r="AB66" i="45"/>
  <c r="AA66" i="45"/>
  <c r="R66" i="45"/>
  <c r="Q66" i="45"/>
  <c r="M66" i="45"/>
  <c r="L66" i="45"/>
  <c r="J66" i="45"/>
  <c r="H66" i="45"/>
  <c r="G66" i="45"/>
  <c r="F66" i="45"/>
  <c r="E66" i="45"/>
  <c r="D66" i="45"/>
  <c r="C66" i="45"/>
  <c r="B66" i="45"/>
  <c r="AC65" i="45"/>
  <c r="Z65" i="45"/>
  <c r="AE65" i="45" s="1"/>
  <c r="AI65" i="45" s="1"/>
  <c r="N65" i="45"/>
  <c r="K65" i="45"/>
  <c r="P65" i="45" s="1"/>
  <c r="AC64" i="45"/>
  <c r="AC63" i="45" s="1"/>
  <c r="Z64" i="45"/>
  <c r="AE64" i="45" s="1"/>
  <c r="N64" i="45"/>
  <c r="K64" i="45"/>
  <c r="AH63" i="45"/>
  <c r="AB63" i="45"/>
  <c r="AA63" i="45"/>
  <c r="R63" i="45"/>
  <c r="Q63" i="45"/>
  <c r="M63" i="45"/>
  <c r="L63" i="45"/>
  <c r="J63" i="45"/>
  <c r="H63" i="45"/>
  <c r="G63" i="45"/>
  <c r="F63" i="45"/>
  <c r="E63" i="45"/>
  <c r="D63" i="45"/>
  <c r="C63" i="45"/>
  <c r="B63" i="45"/>
  <c r="AC62" i="45"/>
  <c r="Z62" i="45"/>
  <c r="AE62" i="45" s="1"/>
  <c r="K62" i="45"/>
  <c r="O62" i="45" s="1"/>
  <c r="AC61" i="45"/>
  <c r="Z61" i="45"/>
  <c r="AD61" i="45" s="1"/>
  <c r="K61" i="45"/>
  <c r="O61" i="45" s="1"/>
  <c r="AC60" i="45"/>
  <c r="Z60" i="45"/>
  <c r="AE60" i="45" s="1"/>
  <c r="AI60" i="45" s="1"/>
  <c r="N60" i="45"/>
  <c r="K60" i="45"/>
  <c r="AC59" i="45"/>
  <c r="Z59" i="45"/>
  <c r="AD59" i="45" s="1"/>
  <c r="N59" i="45"/>
  <c r="K59" i="45"/>
  <c r="O59" i="45" s="1"/>
  <c r="AF59" i="45" s="1"/>
  <c r="AC58" i="45"/>
  <c r="Z58" i="45"/>
  <c r="AE58" i="45" s="1"/>
  <c r="AI58" i="45" s="1"/>
  <c r="N58" i="45"/>
  <c r="K58" i="45"/>
  <c r="P58" i="45" s="1"/>
  <c r="AC57" i="45"/>
  <c r="Z57" i="45"/>
  <c r="AE57" i="45" s="1"/>
  <c r="AI57" i="45" s="1"/>
  <c r="P57" i="45"/>
  <c r="AG57" i="45" s="1"/>
  <c r="O57" i="45"/>
  <c r="N57" i="45"/>
  <c r="K57" i="45"/>
  <c r="AC56" i="45"/>
  <c r="Z56" i="45"/>
  <c r="N56" i="45"/>
  <c r="K56" i="45"/>
  <c r="P56" i="45" s="1"/>
  <c r="AE55" i="45"/>
  <c r="AI55" i="45" s="1"/>
  <c r="AD55" i="45"/>
  <c r="AC55" i="45"/>
  <c r="Z55" i="45"/>
  <c r="N55" i="45"/>
  <c r="K55" i="45"/>
  <c r="P55" i="45" s="1"/>
  <c r="AC54" i="45"/>
  <c r="Z54" i="45"/>
  <c r="AE54" i="45" s="1"/>
  <c r="AI54" i="45" s="1"/>
  <c r="P54" i="45"/>
  <c r="AG54" i="45" s="1"/>
  <c r="O54" i="45"/>
  <c r="N54" i="45"/>
  <c r="K54" i="45"/>
  <c r="AC53" i="45"/>
  <c r="Z53" i="45"/>
  <c r="AD53" i="45" s="1"/>
  <c r="N53" i="45"/>
  <c r="K53" i="45"/>
  <c r="P53" i="45" s="1"/>
  <c r="AE52" i="45"/>
  <c r="AI52" i="45" s="1"/>
  <c r="AD52" i="45"/>
  <c r="AC52" i="45"/>
  <c r="Z52" i="45"/>
  <c r="N52" i="45"/>
  <c r="K52" i="45"/>
  <c r="AC51" i="45"/>
  <c r="Z51" i="45"/>
  <c r="AE51" i="45" s="1"/>
  <c r="AI51" i="45" s="1"/>
  <c r="P51" i="45"/>
  <c r="N51" i="45"/>
  <c r="K51" i="45"/>
  <c r="O51" i="45" s="1"/>
  <c r="AC50" i="45"/>
  <c r="Z50" i="45"/>
  <c r="AE50" i="45" s="1"/>
  <c r="AI50" i="45" s="1"/>
  <c r="N50" i="45"/>
  <c r="K50" i="45"/>
  <c r="P50" i="45" s="1"/>
  <c r="AC49" i="45"/>
  <c r="Z49" i="45"/>
  <c r="AE49" i="45" s="1"/>
  <c r="AI49" i="45" s="1"/>
  <c r="N49" i="45"/>
  <c r="K49" i="45"/>
  <c r="O49" i="45" s="1"/>
  <c r="AC48" i="45"/>
  <c r="Z48" i="45"/>
  <c r="N48" i="45"/>
  <c r="K48" i="45"/>
  <c r="O48" i="45" s="1"/>
  <c r="AC47" i="45"/>
  <c r="Z47" i="45"/>
  <c r="AE47" i="45" s="1"/>
  <c r="AI47" i="45" s="1"/>
  <c r="N47" i="45"/>
  <c r="K47" i="45"/>
  <c r="P47" i="45" s="1"/>
  <c r="AC46" i="45"/>
  <c r="Z46" i="45"/>
  <c r="AE46" i="45" s="1"/>
  <c r="N46" i="45"/>
  <c r="K46" i="45"/>
  <c r="O46" i="45" s="1"/>
  <c r="AC45" i="45"/>
  <c r="Z45" i="45"/>
  <c r="AD45" i="45" s="1"/>
  <c r="N45" i="45"/>
  <c r="K45" i="45"/>
  <c r="P45" i="45" s="1"/>
  <c r="AC44" i="45"/>
  <c r="Z44" i="45"/>
  <c r="AE44" i="45" s="1"/>
  <c r="AI44" i="45" s="1"/>
  <c r="N44" i="45"/>
  <c r="K44" i="45"/>
  <c r="AC43" i="45"/>
  <c r="Z43" i="45"/>
  <c r="AE43" i="45" s="1"/>
  <c r="AI43" i="45" s="1"/>
  <c r="N43" i="45"/>
  <c r="K43" i="45"/>
  <c r="O43" i="45" s="1"/>
  <c r="AH42" i="45"/>
  <c r="AB42" i="45"/>
  <c r="AA42" i="45"/>
  <c r="R42" i="45"/>
  <c r="Q42" i="45"/>
  <c r="M42" i="45"/>
  <c r="L42" i="45"/>
  <c r="J42" i="45"/>
  <c r="I42" i="45"/>
  <c r="H42" i="45"/>
  <c r="G42" i="45"/>
  <c r="F42" i="45"/>
  <c r="E42" i="45"/>
  <c r="D42" i="45"/>
  <c r="C42" i="45"/>
  <c r="B42" i="45"/>
  <c r="AI41" i="45"/>
  <c r="AI40" i="45"/>
  <c r="AI39" i="45"/>
  <c r="AI38" i="45"/>
  <c r="AE37" i="45"/>
  <c r="AI37" i="45" s="1"/>
  <c r="AD37" i="45"/>
  <c r="P37" i="45"/>
  <c r="O37" i="45"/>
  <c r="AC36" i="45"/>
  <c r="Z36" i="45"/>
  <c r="K36" i="45"/>
  <c r="Z35" i="45"/>
  <c r="AD35" i="45" s="1"/>
  <c r="N35" i="45"/>
  <c r="K35" i="45"/>
  <c r="P35" i="45" s="1"/>
  <c r="Z34" i="45"/>
  <c r="AE34" i="45" s="1"/>
  <c r="AI34" i="45" s="1"/>
  <c r="N34" i="45"/>
  <c r="K34" i="45"/>
  <c r="P34" i="45" s="1"/>
  <c r="Z33" i="45"/>
  <c r="AD33" i="45" s="1"/>
  <c r="N33" i="45"/>
  <c r="K33" i="45"/>
  <c r="P33" i="45" s="1"/>
  <c r="Z32" i="45"/>
  <c r="AE32" i="45" s="1"/>
  <c r="AI32" i="45" s="1"/>
  <c r="N32" i="45"/>
  <c r="K32" i="45"/>
  <c r="O32" i="45" s="1"/>
  <c r="Z31" i="45"/>
  <c r="AE31" i="45" s="1"/>
  <c r="AI31" i="45" s="1"/>
  <c r="N31" i="45"/>
  <c r="K31" i="45"/>
  <c r="AH30" i="45"/>
  <c r="AC30" i="45"/>
  <c r="AA30" i="45"/>
  <c r="S30" i="45"/>
  <c r="R30" i="45"/>
  <c r="Q30" i="45"/>
  <c r="M30" i="45"/>
  <c r="L30" i="45"/>
  <c r="J30" i="45"/>
  <c r="I30" i="45"/>
  <c r="H30" i="45"/>
  <c r="G30" i="45"/>
  <c r="F30" i="45"/>
  <c r="E30" i="45"/>
  <c r="D30" i="45"/>
  <c r="C30" i="45"/>
  <c r="B30" i="45"/>
  <c r="Z29" i="45"/>
  <c r="AD29" i="45" s="1"/>
  <c r="N29" i="45"/>
  <c r="K29" i="45"/>
  <c r="Z28" i="45"/>
  <c r="AE28" i="45" s="1"/>
  <c r="AI28" i="45" s="1"/>
  <c r="N28" i="45"/>
  <c r="K28" i="45"/>
  <c r="P28" i="45" s="1"/>
  <c r="AG28" i="45" s="1"/>
  <c r="Z27" i="45"/>
  <c r="N27" i="45"/>
  <c r="K27" i="45"/>
  <c r="P27" i="45" s="1"/>
  <c r="Z26" i="45"/>
  <c r="AD26" i="45" s="1"/>
  <c r="N26" i="45"/>
  <c r="K26" i="45"/>
  <c r="O26" i="45" s="1"/>
  <c r="Z25" i="45"/>
  <c r="AE25" i="45" s="1"/>
  <c r="AI25" i="45" s="1"/>
  <c r="N25" i="45"/>
  <c r="K25" i="45"/>
  <c r="Z24" i="45"/>
  <c r="AE24" i="45" s="1"/>
  <c r="N24" i="45"/>
  <c r="K24" i="45"/>
  <c r="P24" i="45" s="1"/>
  <c r="AH23" i="45"/>
  <c r="AC23" i="45"/>
  <c r="AA23" i="45"/>
  <c r="S23" i="45"/>
  <c r="R23" i="45"/>
  <c r="Q23" i="45"/>
  <c r="M23" i="45"/>
  <c r="L23" i="45"/>
  <c r="J23" i="45"/>
  <c r="I23" i="45"/>
  <c r="H23" i="45"/>
  <c r="G23" i="45"/>
  <c r="F23" i="45"/>
  <c r="E23" i="45"/>
  <c r="D23" i="45"/>
  <c r="C23" i="45"/>
  <c r="B23" i="45"/>
  <c r="Z22" i="45"/>
  <c r="AE22" i="45" s="1"/>
  <c r="AI22" i="45" s="1"/>
  <c r="N22" i="45"/>
  <c r="K22" i="45"/>
  <c r="O22" i="45" s="1"/>
  <c r="AH21" i="45"/>
  <c r="Z21" i="45"/>
  <c r="AD21" i="45" s="1"/>
  <c r="Q21" i="45"/>
  <c r="N21" i="45"/>
  <c r="K21" i="45"/>
  <c r="O21" i="45" s="1"/>
  <c r="B21" i="45"/>
  <c r="B16" i="45" s="1"/>
  <c r="Z20" i="45"/>
  <c r="AD20" i="45" s="1"/>
  <c r="N20" i="45"/>
  <c r="K20" i="45"/>
  <c r="O20" i="45" s="1"/>
  <c r="Z19" i="45"/>
  <c r="AE19" i="45" s="1"/>
  <c r="AI19" i="45" s="1"/>
  <c r="N19" i="45"/>
  <c r="K19" i="45"/>
  <c r="Z18" i="45"/>
  <c r="AE18" i="45" s="1"/>
  <c r="AI18" i="45" s="1"/>
  <c r="N18" i="45"/>
  <c r="K18" i="45"/>
  <c r="P18" i="45" s="1"/>
  <c r="Z17" i="45"/>
  <c r="N17" i="45"/>
  <c r="K17" i="45"/>
  <c r="P17" i="45" s="1"/>
  <c r="AH16" i="45"/>
  <c r="AC16" i="45"/>
  <c r="AA16" i="45"/>
  <c r="S16" i="45"/>
  <c r="R16" i="45"/>
  <c r="M16" i="45"/>
  <c r="L16" i="45"/>
  <c r="J16" i="45"/>
  <c r="I16" i="45"/>
  <c r="H16" i="45"/>
  <c r="G16" i="45"/>
  <c r="F16" i="45"/>
  <c r="E16" i="45"/>
  <c r="D16" i="45"/>
  <c r="C16" i="45"/>
  <c r="Z15" i="45"/>
  <c r="AE15" i="45" s="1"/>
  <c r="AI15" i="45" s="1"/>
  <c r="N15" i="45"/>
  <c r="K15" i="45"/>
  <c r="O15" i="45" s="1"/>
  <c r="Z14" i="45"/>
  <c r="AE14" i="45" s="1"/>
  <c r="AI14" i="45" s="1"/>
  <c r="N14" i="45"/>
  <c r="K14" i="45"/>
  <c r="O14" i="45" s="1"/>
  <c r="Z13" i="45"/>
  <c r="AE13" i="45" s="1"/>
  <c r="AI13" i="45" s="1"/>
  <c r="N13" i="45"/>
  <c r="K13" i="45"/>
  <c r="P13" i="45" s="1"/>
  <c r="Z12" i="45"/>
  <c r="AD12" i="45" s="1"/>
  <c r="N12" i="45"/>
  <c r="K12" i="45"/>
  <c r="Z11" i="45"/>
  <c r="AE11" i="45" s="1"/>
  <c r="AI11" i="45" s="1"/>
  <c r="N11" i="45"/>
  <c r="K11" i="45"/>
  <c r="P11" i="45" s="1"/>
  <c r="Z10" i="45"/>
  <c r="AE10" i="45" s="1"/>
  <c r="AI10" i="45" s="1"/>
  <c r="N10" i="45"/>
  <c r="K10" i="45"/>
  <c r="O10" i="45" s="1"/>
  <c r="Z9" i="45"/>
  <c r="AE9" i="45" s="1"/>
  <c r="N9" i="45"/>
  <c r="K9" i="45"/>
  <c r="P9" i="45" s="1"/>
  <c r="AH8" i="45"/>
  <c r="AC8" i="45"/>
  <c r="AA8" i="45"/>
  <c r="S8" i="45"/>
  <c r="R8" i="45"/>
  <c r="Q8" i="45"/>
  <c r="M8" i="45"/>
  <c r="L8" i="45"/>
  <c r="J8" i="45"/>
  <c r="I8" i="45"/>
  <c r="H8" i="45"/>
  <c r="G8" i="45"/>
  <c r="F8" i="45"/>
  <c r="E8" i="45"/>
  <c r="D8" i="45"/>
  <c r="C8" i="45"/>
  <c r="B8" i="45"/>
  <c r="AE12" i="45" l="1"/>
  <c r="AI12" i="45" s="1"/>
  <c r="AD44" i="45"/>
  <c r="AD47" i="45"/>
  <c r="AE33" i="45"/>
  <c r="AI33" i="45" s="1"/>
  <c r="AE59" i="45"/>
  <c r="AI59" i="45" s="1"/>
  <c r="AE121" i="45"/>
  <c r="AG121" i="45" s="1"/>
  <c r="AE20" i="45"/>
  <c r="AI20" i="45" s="1"/>
  <c r="K30" i="45"/>
  <c r="AE85" i="45"/>
  <c r="O35" i="45"/>
  <c r="P46" i="45"/>
  <c r="AG46" i="45" s="1"/>
  <c r="AD19" i="45"/>
  <c r="AE21" i="45"/>
  <c r="AI21" i="45" s="1"/>
  <c r="AE26" i="45"/>
  <c r="AI26" i="45" s="1"/>
  <c r="AE35" i="45"/>
  <c r="AI35" i="45" s="1"/>
  <c r="AD106" i="45"/>
  <c r="P31" i="45"/>
  <c r="Z66" i="45"/>
  <c r="AD70" i="45"/>
  <c r="AF70" i="45" s="1"/>
  <c r="AE79" i="45"/>
  <c r="AI79" i="45" s="1"/>
  <c r="K66" i="45"/>
  <c r="R88" i="45"/>
  <c r="Z88" i="45" s="1"/>
  <c r="P43" i="45"/>
  <c r="AG43" i="45" s="1"/>
  <c r="O9" i="45"/>
  <c r="AE29" i="45"/>
  <c r="AI29" i="45" s="1"/>
  <c r="AD34" i="45"/>
  <c r="AG90" i="45"/>
  <c r="AE116" i="45"/>
  <c r="AI116" i="45" s="1"/>
  <c r="AF110" i="45"/>
  <c r="Q16" i="45"/>
  <c r="AC68" i="45"/>
  <c r="AF79" i="45"/>
  <c r="AG95" i="45"/>
  <c r="AD96" i="45"/>
  <c r="AF96" i="45" s="1"/>
  <c r="AD108" i="45"/>
  <c r="AF108" i="45" s="1"/>
  <c r="AE111" i="45"/>
  <c r="AI111" i="45" s="1"/>
  <c r="N8" i="45"/>
  <c r="N23" i="45"/>
  <c r="P48" i="45"/>
  <c r="AG100" i="45"/>
  <c r="P10" i="45"/>
  <c r="AG10" i="45" s="1"/>
  <c r="N16" i="45"/>
  <c r="N68" i="45"/>
  <c r="AD95" i="45"/>
  <c r="AF95" i="45" s="1"/>
  <c r="AD110" i="45"/>
  <c r="AF112" i="45"/>
  <c r="P67" i="45"/>
  <c r="P66" i="45" s="1"/>
  <c r="O70" i="45"/>
  <c r="P77" i="45"/>
  <c r="AD100" i="45"/>
  <c r="AF100" i="45" s="1"/>
  <c r="AD10" i="45"/>
  <c r="AF10" i="45" s="1"/>
  <c r="AF26" i="45"/>
  <c r="AD50" i="45"/>
  <c r="N63" i="45"/>
  <c r="AD71" i="45"/>
  <c r="AF85" i="45"/>
  <c r="AD86" i="45"/>
  <c r="AE119" i="45"/>
  <c r="AI119" i="45" s="1"/>
  <c r="AF37" i="45"/>
  <c r="AD28" i="45"/>
  <c r="AG37" i="45"/>
  <c r="O77" i="45"/>
  <c r="AG96" i="45"/>
  <c r="AE97" i="45"/>
  <c r="AI97" i="45" s="1"/>
  <c r="AD104" i="45"/>
  <c r="AF104" i="45" s="1"/>
  <c r="P128" i="45"/>
  <c r="AG128" i="45" s="1"/>
  <c r="O128" i="45"/>
  <c r="AG47" i="45"/>
  <c r="AG18" i="45"/>
  <c r="AF20" i="45"/>
  <c r="P21" i="45"/>
  <c r="P22" i="45"/>
  <c r="AG22" i="45" s="1"/>
  <c r="N30" i="45"/>
  <c r="O64" i="45"/>
  <c r="AD91" i="45"/>
  <c r="AF91" i="45" s="1"/>
  <c r="AE92" i="45"/>
  <c r="AI92" i="45" s="1"/>
  <c r="AG104" i="45"/>
  <c r="AE105" i="45"/>
  <c r="AD114" i="45"/>
  <c r="AF114" i="45" s="1"/>
  <c r="AD120" i="45"/>
  <c r="AF120" i="45" s="1"/>
  <c r="O47" i="45"/>
  <c r="AF47" i="45" s="1"/>
  <c r="AD58" i="45"/>
  <c r="AE78" i="45"/>
  <c r="AE77" i="45" s="1"/>
  <c r="AI77" i="45" s="1"/>
  <c r="AG86" i="45"/>
  <c r="AD90" i="45"/>
  <c r="AF90" i="45" s="1"/>
  <c r="AG13" i="45"/>
  <c r="AD13" i="45"/>
  <c r="O18" i="45"/>
  <c r="P20" i="45"/>
  <c r="AD25" i="45"/>
  <c r="O31" i="45"/>
  <c r="AF31" i="45" s="1"/>
  <c r="AD51" i="45"/>
  <c r="AF51" i="45" s="1"/>
  <c r="AE61" i="45"/>
  <c r="AI61" i="45" s="1"/>
  <c r="P64" i="45"/>
  <c r="AG64" i="45" s="1"/>
  <c r="AD65" i="45"/>
  <c r="AG124" i="45"/>
  <c r="AD127" i="45"/>
  <c r="O11" i="45"/>
  <c r="AG31" i="45"/>
  <c r="AG33" i="45"/>
  <c r="K68" i="45"/>
  <c r="AF86" i="45"/>
  <c r="AE113" i="45"/>
  <c r="AI113" i="45" s="1"/>
  <c r="AG119" i="45"/>
  <c r="AD122" i="45"/>
  <c r="AF122" i="45" s="1"/>
  <c r="Z30" i="45"/>
  <c r="AG79" i="45"/>
  <c r="AD98" i="45"/>
  <c r="AF98" i="45" s="1"/>
  <c r="AE103" i="45"/>
  <c r="AI103" i="45" s="1"/>
  <c r="AG108" i="45"/>
  <c r="AF111" i="45"/>
  <c r="AD118" i="45"/>
  <c r="AF118" i="45" s="1"/>
  <c r="AD124" i="45"/>
  <c r="AF124" i="45" s="1"/>
  <c r="O24" i="45"/>
  <c r="P26" i="45"/>
  <c r="AG26" i="45" s="1"/>
  <c r="O28" i="45"/>
  <c r="AD31" i="45"/>
  <c r="O33" i="45"/>
  <c r="AF33" i="45" s="1"/>
  <c r="O55" i="45"/>
  <c r="AF55" i="45" s="1"/>
  <c r="P59" i="45"/>
  <c r="N81" i="45"/>
  <c r="AF92" i="45"/>
  <c r="N94" i="45"/>
  <c r="AF105" i="45"/>
  <c r="AF106" i="45"/>
  <c r="AF35" i="45"/>
  <c r="K8" i="45"/>
  <c r="P14" i="45"/>
  <c r="AG14" i="45" s="1"/>
  <c r="AD43" i="45"/>
  <c r="AF43" i="45" s="1"/>
  <c r="AD60" i="45"/>
  <c r="AD62" i="45"/>
  <c r="AF62" i="45" s="1"/>
  <c r="O69" i="45"/>
  <c r="AG91" i="45"/>
  <c r="AG120" i="45"/>
  <c r="AG9" i="45"/>
  <c r="AE8" i="45"/>
  <c r="AI9" i="45"/>
  <c r="AG99" i="45"/>
  <c r="AD9" i="45"/>
  <c r="AG34" i="45"/>
  <c r="P44" i="45"/>
  <c r="K42" i="45"/>
  <c r="O44" i="45"/>
  <c r="P60" i="45"/>
  <c r="AG60" i="45" s="1"/>
  <c r="O60" i="45"/>
  <c r="AD99" i="45"/>
  <c r="AF99" i="45" s="1"/>
  <c r="AE99" i="45"/>
  <c r="AI99" i="45" s="1"/>
  <c r="AG110" i="45"/>
  <c r="AG114" i="45"/>
  <c r="AI24" i="45"/>
  <c r="AI46" i="45"/>
  <c r="AG55" i="45"/>
  <c r="AI67" i="45"/>
  <c r="AE66" i="45"/>
  <c r="AI66" i="45" s="1"/>
  <c r="AE69" i="45"/>
  <c r="AG69" i="45" s="1"/>
  <c r="AD69" i="45"/>
  <c r="Z68" i="45"/>
  <c r="AI105" i="45"/>
  <c r="AG105" i="45"/>
  <c r="AI117" i="45"/>
  <c r="AG117" i="45"/>
  <c r="AI121" i="45"/>
  <c r="Z8" i="45"/>
  <c r="K23" i="45"/>
  <c r="P25" i="45"/>
  <c r="AG25" i="45" s="1"/>
  <c r="O25" i="45"/>
  <c r="AE56" i="45"/>
  <c r="AI56" i="45" s="1"/>
  <c r="AD56" i="45"/>
  <c r="AI64" i="45"/>
  <c r="AE63" i="45"/>
  <c r="AI63" i="45" s="1"/>
  <c r="AG70" i="45"/>
  <c r="AF78" i="45"/>
  <c r="AG83" i="45"/>
  <c r="P94" i="45"/>
  <c r="AF103" i="45"/>
  <c r="AD107" i="45"/>
  <c r="AF107" i="45" s="1"/>
  <c r="AE107" i="45"/>
  <c r="AF113" i="45"/>
  <c r="AF119" i="45"/>
  <c r="AD123" i="45"/>
  <c r="AF123" i="45" s="1"/>
  <c r="AE123" i="45"/>
  <c r="P52" i="45"/>
  <c r="AG52" i="45" s="1"/>
  <c r="O52" i="45"/>
  <c r="AF52" i="45" s="1"/>
  <c r="AE73" i="45"/>
  <c r="AI73" i="45" s="1"/>
  <c r="AD73" i="45"/>
  <c r="AF73" i="45" s="1"/>
  <c r="AD80" i="45"/>
  <c r="AE80" i="45"/>
  <c r="AI80" i="45" s="1"/>
  <c r="AG11" i="45"/>
  <c r="P19" i="45"/>
  <c r="AG19" i="45" s="1"/>
  <c r="O19" i="45"/>
  <c r="AF19" i="45" s="1"/>
  <c r="K16" i="45"/>
  <c r="AG50" i="45"/>
  <c r="AG51" i="45"/>
  <c r="AG58" i="45"/>
  <c r="AI62" i="45"/>
  <c r="AG62" i="45"/>
  <c r="AG71" i="45"/>
  <c r="AI72" i="45"/>
  <c r="AG72" i="45"/>
  <c r="AG82" i="45"/>
  <c r="AI89" i="45"/>
  <c r="AI101" i="45"/>
  <c r="AG101" i="45"/>
  <c r="P127" i="45"/>
  <c r="AG127" i="45" s="1"/>
  <c r="O127" i="45"/>
  <c r="AF127" i="45" s="1"/>
  <c r="P12" i="45"/>
  <c r="AG12" i="45" s="1"/>
  <c r="O12" i="45"/>
  <c r="P29" i="45"/>
  <c r="O29" i="45"/>
  <c r="AF29" i="45" s="1"/>
  <c r="AE36" i="45"/>
  <c r="AD36" i="45"/>
  <c r="AF36" i="45" s="1"/>
  <c r="N42" i="45"/>
  <c r="AE48" i="45"/>
  <c r="AI48" i="45" s="1"/>
  <c r="Z42" i="45"/>
  <c r="AD48" i="45"/>
  <c r="AF48" i="45" s="1"/>
  <c r="AD77" i="45"/>
  <c r="AI85" i="45"/>
  <c r="AG85" i="45"/>
  <c r="AF97" i="45"/>
  <c r="AG106" i="45"/>
  <c r="AG118" i="45"/>
  <c r="AG122" i="45"/>
  <c r="AG65" i="45"/>
  <c r="AG63" i="45" s="1"/>
  <c r="P63" i="45"/>
  <c r="P73" i="45"/>
  <c r="AF80" i="45"/>
  <c r="AD87" i="45"/>
  <c r="AF87" i="45" s="1"/>
  <c r="AE87" i="45"/>
  <c r="AI87" i="45" s="1"/>
  <c r="AI109" i="45"/>
  <c r="AG109" i="45"/>
  <c r="AG113" i="45"/>
  <c r="AI125" i="45"/>
  <c r="AG125" i="45"/>
  <c r="AD17" i="45"/>
  <c r="Z16" i="45"/>
  <c r="AE17" i="45"/>
  <c r="AG17" i="45" s="1"/>
  <c r="AF21" i="45"/>
  <c r="AG24" i="45"/>
  <c r="AD27" i="45"/>
  <c r="Z23" i="45"/>
  <c r="AE27" i="45"/>
  <c r="AI27" i="45" s="1"/>
  <c r="AC42" i="45"/>
  <c r="AF61" i="45"/>
  <c r="O66" i="45"/>
  <c r="P68" i="45"/>
  <c r="AG102" i="45"/>
  <c r="AD115" i="45"/>
  <c r="AF115" i="45" s="1"/>
  <c r="AE115" i="45"/>
  <c r="P126" i="45"/>
  <c r="AG126" i="45" s="1"/>
  <c r="O126" i="45"/>
  <c r="AF126" i="45" s="1"/>
  <c r="AD14" i="45"/>
  <c r="AF14" i="45" s="1"/>
  <c r="P15" i="45"/>
  <c r="AG15" i="45" s="1"/>
  <c r="P32" i="45"/>
  <c r="AG32" i="45" s="1"/>
  <c r="AE45" i="45"/>
  <c r="P49" i="45"/>
  <c r="AG49" i="45" s="1"/>
  <c r="AE53" i="45"/>
  <c r="AI53" i="45" s="1"/>
  <c r="AD18" i="45"/>
  <c r="AF18" i="45" s="1"/>
  <c r="AD24" i="45"/>
  <c r="O81" i="45"/>
  <c r="O88" i="45"/>
  <c r="AG98" i="45"/>
  <c r="AD101" i="45"/>
  <c r="AD109" i="45"/>
  <c r="AF109" i="45" s="1"/>
  <c r="AD117" i="45"/>
  <c r="AF117" i="45" s="1"/>
  <c r="AD125" i="45"/>
  <c r="AF125" i="45" s="1"/>
  <c r="AD128" i="45"/>
  <c r="AF128" i="45" s="1"/>
  <c r="AD11" i="45"/>
  <c r="AF11" i="45" s="1"/>
  <c r="AD15" i="45"/>
  <c r="AF15" i="45" s="1"/>
  <c r="AD32" i="45"/>
  <c r="AD46" i="45"/>
  <c r="AF46" i="45" s="1"/>
  <c r="O50" i="45"/>
  <c r="AD54" i="45"/>
  <c r="AF54" i="45" s="1"/>
  <c r="O58" i="45"/>
  <c r="AF58" i="45" s="1"/>
  <c r="O65" i="45"/>
  <c r="AF65" i="45" s="1"/>
  <c r="O71" i="45"/>
  <c r="P81" i="45"/>
  <c r="AD82" i="45"/>
  <c r="P88" i="45"/>
  <c r="AD89" i="45"/>
  <c r="O94" i="45"/>
  <c r="AD102" i="45"/>
  <c r="AF102" i="45" s="1"/>
  <c r="O13" i="45"/>
  <c r="AF13" i="45" s="1"/>
  <c r="O34" i="45"/>
  <c r="AF34" i="45" s="1"/>
  <c r="O45" i="45"/>
  <c r="AF45" i="45" s="1"/>
  <c r="AD49" i="45"/>
  <c r="AF49" i="45" s="1"/>
  <c r="O53" i="45"/>
  <c r="AF53" i="45" s="1"/>
  <c r="AD57" i="45"/>
  <c r="AF57" i="45" s="1"/>
  <c r="K63" i="45"/>
  <c r="Z63" i="45"/>
  <c r="AD64" i="45"/>
  <c r="AD63" i="45" s="1"/>
  <c r="AD67" i="45"/>
  <c r="AD66" i="45" s="1"/>
  <c r="AD83" i="45"/>
  <c r="AF83" i="45" s="1"/>
  <c r="O17" i="45"/>
  <c r="AD22" i="45"/>
  <c r="AF22" i="45" s="1"/>
  <c r="O27" i="45"/>
  <c r="O56" i="45"/>
  <c r="AD84" i="45"/>
  <c r="AF84" i="45" s="1"/>
  <c r="AF50" i="45" l="1"/>
  <c r="AG116" i="45"/>
  <c r="AF56" i="45"/>
  <c r="AG20" i="45"/>
  <c r="AG111" i="45"/>
  <c r="AF24" i="45"/>
  <c r="AG67" i="45"/>
  <c r="AG66" i="45" s="1"/>
  <c r="AG59" i="45"/>
  <c r="AD68" i="45"/>
  <c r="AG21" i="45"/>
  <c r="AG80" i="45"/>
  <c r="AG29" i="45"/>
  <c r="AG35" i="45"/>
  <c r="AD81" i="45"/>
  <c r="AD30" i="45"/>
  <c r="AE23" i="45"/>
  <c r="AI23" i="45" s="1"/>
  <c r="AG97" i="45"/>
  <c r="AF28" i="45"/>
  <c r="AG68" i="45"/>
  <c r="AE94" i="45"/>
  <c r="AI94" i="45" s="1"/>
  <c r="AG53" i="45"/>
  <c r="AF60" i="45"/>
  <c r="AF69" i="45"/>
  <c r="AF68" i="45" s="1"/>
  <c r="O30" i="45"/>
  <c r="AE88" i="45"/>
  <c r="AI88" i="45" s="1"/>
  <c r="AD94" i="45"/>
  <c r="AG8" i="45"/>
  <c r="AG78" i="45"/>
  <c r="AG77" i="45" s="1"/>
  <c r="AG61" i="45"/>
  <c r="AG27" i="45"/>
  <c r="AG23" i="45" s="1"/>
  <c r="AG92" i="45"/>
  <c r="AG88" i="45" s="1"/>
  <c r="AD42" i="45"/>
  <c r="AI78" i="45"/>
  <c r="AF101" i="45"/>
  <c r="AF94" i="45" s="1"/>
  <c r="AG103" i="45"/>
  <c r="O68" i="45"/>
  <c r="AF71" i="45"/>
  <c r="AG16" i="45"/>
  <c r="AD8" i="45"/>
  <c r="AF64" i="45"/>
  <c r="AF63" i="45" s="1"/>
  <c r="AD23" i="45"/>
  <c r="AF32" i="45"/>
  <c r="AF30" i="45" s="1"/>
  <c r="P16" i="45"/>
  <c r="AG56" i="45"/>
  <c r="O63" i="45"/>
  <c r="AF67" i="45"/>
  <c r="AF66" i="45" s="1"/>
  <c r="AG48" i="45"/>
  <c r="AI123" i="45"/>
  <c r="AG123" i="45"/>
  <c r="AI115" i="45"/>
  <c r="AG115" i="45"/>
  <c r="P30" i="45"/>
  <c r="AE68" i="45"/>
  <c r="AI68" i="45" s="1"/>
  <c r="AI69" i="45"/>
  <c r="O8" i="45"/>
  <c r="AF12" i="45"/>
  <c r="AE16" i="45"/>
  <c r="AI16" i="45" s="1"/>
  <c r="AI17" i="45"/>
  <c r="AE81" i="45"/>
  <c r="AI81" i="45" s="1"/>
  <c r="O42" i="45"/>
  <c r="AF44" i="45"/>
  <c r="AF27" i="45"/>
  <c r="AF89" i="45"/>
  <c r="AF88" i="45" s="1"/>
  <c r="AD88" i="45"/>
  <c r="AD16" i="45"/>
  <c r="AI36" i="45"/>
  <c r="AG36" i="45"/>
  <c r="AE30" i="45"/>
  <c r="AI30" i="45" s="1"/>
  <c r="AF82" i="45"/>
  <c r="AF81" i="45" s="1"/>
  <c r="AF25" i="45"/>
  <c r="O23" i="45"/>
  <c r="AG44" i="45"/>
  <c r="P42" i="45"/>
  <c r="P23" i="45"/>
  <c r="O16" i="45"/>
  <c r="AF17" i="45"/>
  <c r="AF16" i="45" s="1"/>
  <c r="AI45" i="45"/>
  <c r="AE42" i="45"/>
  <c r="AI42" i="45" s="1"/>
  <c r="P8" i="45"/>
  <c r="AG73" i="45"/>
  <c r="AG45" i="45"/>
  <c r="AF77" i="45"/>
  <c r="AI8" i="45"/>
  <c r="AI107" i="45"/>
  <c r="AG107" i="45"/>
  <c r="AF23" i="45"/>
  <c r="AG87" i="45"/>
  <c r="AG81" i="45" s="1"/>
  <c r="AF9" i="45"/>
  <c r="AG94" i="45" l="1"/>
  <c r="AG42" i="45"/>
  <c r="AF42" i="45"/>
  <c r="AG30" i="45"/>
  <c r="AF8" i="45"/>
  <c r="J7" i="33" l="1"/>
  <c r="J10" i="33"/>
  <c r="J11" i="33"/>
  <c r="J12" i="33"/>
  <c r="J14" i="33"/>
  <c r="J15" i="33"/>
  <c r="J16" i="33"/>
  <c r="J17" i="33"/>
  <c r="J20" i="33"/>
  <c r="J21" i="33"/>
  <c r="J22" i="33"/>
  <c r="J23" i="33"/>
  <c r="J24" i="33"/>
  <c r="J25" i="33"/>
  <c r="J27" i="33"/>
  <c r="J28" i="33"/>
  <c r="J29" i="33"/>
  <c r="J31" i="33"/>
  <c r="J32" i="33"/>
  <c r="J33" i="33"/>
  <c r="J35" i="33"/>
  <c r="J36" i="33"/>
  <c r="H7" i="33"/>
  <c r="H10" i="33"/>
  <c r="H11" i="33"/>
  <c r="H12" i="33"/>
  <c r="H14" i="33"/>
  <c r="H15" i="33"/>
  <c r="H16" i="33"/>
  <c r="H17" i="33"/>
  <c r="H20" i="33"/>
  <c r="H21" i="33"/>
  <c r="H22" i="33"/>
  <c r="H23" i="33"/>
  <c r="H24" i="33"/>
  <c r="H25" i="33"/>
  <c r="H27" i="33"/>
  <c r="H28" i="33"/>
  <c r="H29" i="33"/>
  <c r="H31" i="33"/>
  <c r="H32" i="33"/>
  <c r="H33" i="33"/>
  <c r="H35" i="33"/>
  <c r="H36" i="33"/>
  <c r="L48" i="50" l="1"/>
  <c r="L49" i="50" s="1"/>
  <c r="L50" i="50" s="1"/>
  <c r="L51" i="50" s="1"/>
  <c r="L52" i="50" s="1"/>
  <c r="L44" i="50"/>
  <c r="L45" i="50" s="1"/>
  <c r="L46" i="50" s="1"/>
  <c r="L35" i="50"/>
  <c r="L36" i="50" s="1"/>
  <c r="L37" i="50" s="1"/>
  <c r="L38" i="50" s="1"/>
  <c r="L39" i="50" s="1"/>
  <c r="L40" i="50" s="1"/>
  <c r="L41" i="50" s="1"/>
  <c r="L42" i="50" s="1"/>
  <c r="L31" i="50"/>
  <c r="L32" i="50" s="1"/>
  <c r="L33" i="50" s="1"/>
  <c r="L24" i="50"/>
  <c r="L25" i="50" s="1"/>
  <c r="L26" i="50" s="1"/>
  <c r="L27" i="50" s="1"/>
  <c r="L28" i="50" s="1"/>
  <c r="L29" i="50" s="1"/>
  <c r="L18" i="50"/>
  <c r="L15" i="50"/>
  <c r="L16" i="50" s="1"/>
  <c r="L13" i="50"/>
  <c r="L7" i="50"/>
  <c r="L8" i="50" s="1"/>
  <c r="L9" i="50" s="1"/>
  <c r="L10" i="50" s="1"/>
  <c r="N30" i="64"/>
  <c r="M30" i="64"/>
  <c r="N29" i="64"/>
  <c r="M29" i="64"/>
  <c r="N28" i="64"/>
  <c r="N27" i="64"/>
  <c r="N26" i="64"/>
  <c r="M26" i="64"/>
  <c r="N25" i="64"/>
  <c r="M25" i="64"/>
  <c r="M20" i="64"/>
  <c r="M13" i="64"/>
  <c r="N7" i="64"/>
  <c r="M7" i="64"/>
  <c r="M1179" i="53"/>
  <c r="P1178" i="53"/>
  <c r="M1178" i="53"/>
  <c r="P1177" i="53"/>
  <c r="M1177" i="53"/>
  <c r="P1176" i="53"/>
  <c r="M1176" i="53"/>
  <c r="P1175" i="53"/>
  <c r="M1175" i="53"/>
  <c r="P1174" i="53"/>
  <c r="M1174" i="53"/>
  <c r="P1173" i="53"/>
  <c r="M1173" i="53"/>
  <c r="P1172" i="53"/>
  <c r="M1172" i="53"/>
  <c r="P1171" i="53"/>
  <c r="M1171" i="53"/>
  <c r="P1170" i="53"/>
  <c r="M1170" i="53"/>
  <c r="P1169" i="53"/>
  <c r="M1169" i="53"/>
  <c r="P1168" i="53"/>
  <c r="M1168" i="53"/>
  <c r="P1167" i="53"/>
  <c r="M1167" i="53"/>
  <c r="P1166" i="53"/>
  <c r="P1165" i="53"/>
  <c r="P1164" i="53"/>
  <c r="P1163" i="53"/>
  <c r="P1162" i="53"/>
  <c r="P1161" i="53"/>
  <c r="P1160" i="53"/>
  <c r="P1159" i="53"/>
  <c r="P1158" i="53"/>
  <c r="P1157" i="53"/>
  <c r="P1156" i="53"/>
  <c r="P1155" i="53"/>
  <c r="P1154" i="53"/>
  <c r="P1153" i="53"/>
  <c r="P1152" i="53"/>
  <c r="P1151" i="53"/>
  <c r="P1150" i="53"/>
  <c r="P1149" i="53"/>
  <c r="P1148" i="53"/>
  <c r="P1147" i="53"/>
  <c r="P1146" i="53"/>
  <c r="P1145" i="53"/>
  <c r="P1144" i="53"/>
  <c r="P1143" i="53"/>
  <c r="P1142" i="53"/>
  <c r="P1141" i="53"/>
  <c r="P1140" i="53"/>
  <c r="P1138" i="53"/>
  <c r="P1137" i="53"/>
  <c r="P1136" i="53"/>
  <c r="P1135" i="53"/>
  <c r="P1134" i="53"/>
  <c r="P1133" i="53"/>
  <c r="P1132" i="53"/>
  <c r="P1131" i="53"/>
  <c r="P1130" i="53"/>
  <c r="P1129" i="53"/>
  <c r="P1128" i="53"/>
  <c r="P1127" i="53"/>
  <c r="P1126" i="53"/>
  <c r="P1125" i="53"/>
  <c r="P1124" i="53"/>
  <c r="P1123" i="53"/>
  <c r="P1122" i="53"/>
  <c r="P1121" i="53"/>
  <c r="P1120" i="53"/>
  <c r="P1119" i="53"/>
  <c r="P1118" i="53"/>
  <c r="P1117" i="53"/>
  <c r="P1116" i="53"/>
  <c r="P1115" i="53"/>
  <c r="P1114" i="53"/>
  <c r="P1113" i="53"/>
  <c r="P1112" i="53"/>
  <c r="P1111" i="53"/>
  <c r="P1110" i="53"/>
  <c r="P1109" i="53"/>
  <c r="P1108" i="53"/>
  <c r="P1107" i="53"/>
  <c r="P1106" i="53"/>
  <c r="P1105" i="53"/>
  <c r="P1104" i="53"/>
  <c r="P1103" i="53"/>
  <c r="P1102" i="53"/>
  <c r="P1101" i="53"/>
  <c r="P1100" i="53"/>
  <c r="P1099" i="53"/>
  <c r="P1098" i="53"/>
  <c r="P1097" i="53"/>
  <c r="P1096" i="53"/>
  <c r="P1095" i="53"/>
  <c r="P1094" i="53"/>
  <c r="P1093" i="53"/>
  <c r="P1092" i="53"/>
  <c r="P1091" i="53"/>
  <c r="P1090" i="53"/>
  <c r="P1089" i="53"/>
  <c r="P1088" i="53"/>
  <c r="P1087" i="53"/>
  <c r="P1086" i="53"/>
  <c r="P1085" i="53"/>
  <c r="P1084" i="53"/>
  <c r="P1083" i="53"/>
  <c r="P1082" i="53"/>
  <c r="P1081" i="53"/>
  <c r="P1080" i="53"/>
  <c r="P1079" i="53"/>
  <c r="P1078" i="53"/>
  <c r="P1077" i="53"/>
  <c r="P1076" i="53"/>
  <c r="P1075" i="53"/>
  <c r="P1074" i="53"/>
  <c r="P1073" i="53"/>
  <c r="P1072" i="53"/>
  <c r="P1071" i="53"/>
  <c r="P1070" i="53"/>
  <c r="P1069" i="53"/>
  <c r="P1068" i="53"/>
  <c r="P1067" i="53"/>
  <c r="P1066" i="53"/>
  <c r="P1065" i="53"/>
  <c r="P1064" i="53"/>
  <c r="P1063" i="53"/>
  <c r="P1062" i="53"/>
  <c r="M1061" i="53"/>
  <c r="M1060" i="53"/>
  <c r="M1059" i="53"/>
  <c r="M1058" i="53"/>
  <c r="M1057" i="53"/>
  <c r="M1056" i="53"/>
  <c r="M1055" i="53"/>
  <c r="M1054" i="53"/>
  <c r="M1053" i="53"/>
  <c r="M1052" i="53"/>
  <c r="M1051" i="53"/>
  <c r="M1050" i="53"/>
  <c r="M1049" i="53"/>
  <c r="M1048" i="53"/>
  <c r="M1047" i="53"/>
  <c r="M1046" i="53"/>
  <c r="M1045" i="53"/>
  <c r="M1044" i="53"/>
  <c r="M1043" i="53"/>
  <c r="M1042" i="53"/>
  <c r="M1041" i="53"/>
  <c r="M1040" i="53"/>
  <c r="M1039" i="53"/>
  <c r="M1038" i="53"/>
  <c r="M1037" i="53"/>
  <c r="M1036" i="53"/>
  <c r="M1035" i="53"/>
  <c r="M1034" i="53"/>
  <c r="M1033" i="53"/>
  <c r="M1032" i="53"/>
  <c r="M1031" i="53"/>
  <c r="M1030" i="53"/>
  <c r="M1029" i="53"/>
  <c r="M1028" i="53"/>
  <c r="M1027" i="53"/>
  <c r="M1026" i="53"/>
  <c r="M1025" i="53"/>
  <c r="M1024" i="53"/>
  <c r="M1023" i="53"/>
  <c r="M1022" i="53"/>
  <c r="M1021" i="53"/>
  <c r="M1020" i="53"/>
  <c r="M1019" i="53"/>
  <c r="M1018" i="53"/>
  <c r="M1017" i="53"/>
  <c r="M1016" i="53"/>
  <c r="M1015" i="53"/>
  <c r="M1014" i="53"/>
  <c r="M1013" i="53"/>
  <c r="M1012" i="53"/>
  <c r="M1011" i="53"/>
  <c r="M1010" i="53"/>
  <c r="M1009" i="53"/>
  <c r="M1008" i="53"/>
  <c r="M1007" i="53"/>
  <c r="M1006" i="53"/>
  <c r="M1005" i="53"/>
  <c r="M1004" i="53"/>
  <c r="M1003" i="53"/>
  <c r="M1002" i="53"/>
  <c r="M1001" i="53"/>
  <c r="M1000" i="53"/>
  <c r="M999" i="53"/>
  <c r="M998" i="53"/>
  <c r="M997" i="53"/>
  <c r="M996" i="53"/>
  <c r="M995" i="53"/>
  <c r="P993" i="53"/>
  <c r="P992" i="53"/>
  <c r="P991" i="53"/>
  <c r="P990" i="53"/>
  <c r="P989" i="53"/>
  <c r="P988" i="53"/>
  <c r="P987" i="53"/>
  <c r="P986" i="53"/>
  <c r="P985" i="53"/>
  <c r="P984" i="53"/>
  <c r="P983" i="53"/>
  <c r="P982" i="53"/>
  <c r="P981" i="53"/>
  <c r="P980" i="53"/>
  <c r="P979" i="53"/>
  <c r="P978" i="53"/>
  <c r="P977" i="53"/>
  <c r="P976" i="53"/>
  <c r="P975" i="53"/>
  <c r="P974" i="53"/>
  <c r="P973" i="53"/>
  <c r="P972" i="53"/>
  <c r="P971" i="53"/>
  <c r="M971" i="53"/>
  <c r="M970" i="53"/>
  <c r="P969" i="53"/>
  <c r="M969" i="53"/>
  <c r="P968" i="53"/>
  <c r="M968" i="53"/>
  <c r="P967" i="53"/>
  <c r="M967" i="53"/>
  <c r="P966" i="53"/>
  <c r="M966" i="53"/>
  <c r="P965" i="53"/>
  <c r="M965" i="53"/>
  <c r="P964" i="53"/>
  <c r="M964" i="53"/>
  <c r="P963" i="53"/>
  <c r="M963" i="53"/>
  <c r="P962" i="53"/>
  <c r="M962" i="53"/>
  <c r="P961" i="53"/>
  <c r="M961" i="53"/>
  <c r="P960" i="53"/>
  <c r="M960" i="53"/>
  <c r="P959" i="53"/>
  <c r="M959" i="53"/>
  <c r="P958" i="53"/>
  <c r="M958" i="53"/>
  <c r="P957" i="53"/>
  <c r="M957" i="53"/>
  <c r="P956" i="53"/>
  <c r="M956" i="53"/>
  <c r="M955" i="53"/>
  <c r="P954" i="53"/>
  <c r="M954" i="53"/>
  <c r="P953" i="53"/>
  <c r="M953" i="53"/>
  <c r="M952" i="53"/>
  <c r="P951" i="53"/>
  <c r="M951" i="53"/>
  <c r="P950" i="53"/>
  <c r="M950" i="53"/>
  <c r="P949" i="53"/>
  <c r="M949" i="53"/>
  <c r="M948" i="53"/>
  <c r="P947" i="53"/>
  <c r="M947" i="53"/>
  <c r="P946" i="53"/>
  <c r="M946" i="53"/>
  <c r="P945" i="53"/>
  <c r="M945" i="53"/>
  <c r="P944" i="53"/>
  <c r="M944" i="53"/>
  <c r="P943" i="53"/>
  <c r="M943" i="53"/>
  <c r="P942" i="53"/>
  <c r="M942" i="53"/>
  <c r="P941" i="53"/>
  <c r="M941" i="53"/>
  <c r="P940" i="53"/>
  <c r="M940" i="53"/>
  <c r="P939" i="53"/>
  <c r="M939" i="53"/>
  <c r="P938" i="53"/>
  <c r="M938" i="53"/>
  <c r="P937" i="53"/>
  <c r="M937" i="53"/>
  <c r="P936" i="53"/>
  <c r="M936" i="53"/>
  <c r="P935" i="53"/>
  <c r="M935" i="53"/>
  <c r="P934" i="53"/>
  <c r="M934" i="53"/>
  <c r="P933" i="53"/>
  <c r="M933" i="53"/>
  <c r="P932" i="53"/>
  <c r="M932" i="53"/>
  <c r="P931" i="53"/>
  <c r="M931" i="53"/>
  <c r="P930" i="53"/>
  <c r="M930" i="53"/>
  <c r="P929" i="53"/>
  <c r="M929" i="53"/>
  <c r="P928" i="53"/>
  <c r="M928" i="53"/>
  <c r="P927" i="53"/>
  <c r="M927" i="53"/>
  <c r="P926" i="53"/>
  <c r="M926" i="53"/>
  <c r="M925" i="53"/>
  <c r="P924" i="53"/>
  <c r="M924" i="53"/>
  <c r="P923" i="53"/>
  <c r="M923" i="53"/>
  <c r="P922" i="53"/>
  <c r="M922" i="53"/>
  <c r="P921" i="53"/>
  <c r="M921" i="53"/>
  <c r="P920" i="53"/>
  <c r="M920" i="53"/>
  <c r="M919" i="53"/>
  <c r="P918" i="53"/>
  <c r="M918" i="53"/>
  <c r="P917" i="53"/>
  <c r="M917" i="53"/>
  <c r="P916" i="53"/>
  <c r="M916" i="53"/>
  <c r="P915" i="53"/>
  <c r="M915" i="53"/>
  <c r="P914" i="53"/>
  <c r="M914" i="53"/>
  <c r="P913" i="53"/>
  <c r="M913" i="53"/>
  <c r="P912" i="53"/>
  <c r="M912" i="53"/>
  <c r="P911" i="53"/>
  <c r="M911" i="53"/>
  <c r="P910" i="53"/>
  <c r="M910" i="53"/>
  <c r="P909" i="53"/>
  <c r="M909" i="53"/>
  <c r="P908" i="53"/>
  <c r="M908" i="53"/>
  <c r="P907" i="53"/>
  <c r="M907" i="53"/>
  <c r="P906" i="53"/>
  <c r="M906" i="53"/>
  <c r="P905" i="53"/>
  <c r="M905" i="53"/>
  <c r="M904" i="53"/>
  <c r="P903" i="53"/>
  <c r="M903" i="53"/>
  <c r="P902" i="53"/>
  <c r="M902" i="53"/>
  <c r="P901" i="53"/>
  <c r="M901" i="53"/>
  <c r="P900" i="53"/>
  <c r="M900" i="53"/>
  <c r="P899" i="53"/>
  <c r="M899" i="53"/>
  <c r="P898" i="53"/>
  <c r="M898" i="53"/>
  <c r="P897" i="53"/>
  <c r="M897" i="53"/>
  <c r="P896" i="53"/>
  <c r="M896" i="53"/>
  <c r="P895" i="53"/>
  <c r="M895" i="53"/>
  <c r="P894" i="53"/>
  <c r="M894" i="53"/>
  <c r="P893" i="53"/>
  <c r="M893" i="53"/>
  <c r="P892" i="53"/>
  <c r="M892" i="53"/>
  <c r="P891" i="53"/>
  <c r="M891" i="53"/>
  <c r="P890" i="53"/>
  <c r="M890" i="53"/>
  <c r="P889" i="53"/>
  <c r="M889" i="53"/>
  <c r="P888" i="53"/>
  <c r="M888" i="53"/>
  <c r="P887" i="53"/>
  <c r="M887" i="53"/>
  <c r="P886" i="53"/>
  <c r="M886" i="53"/>
  <c r="P885" i="53"/>
  <c r="M885" i="53"/>
  <c r="P884" i="53"/>
  <c r="M884" i="53"/>
  <c r="P883" i="53"/>
  <c r="M883" i="53"/>
  <c r="P882" i="53"/>
  <c r="M882" i="53"/>
  <c r="P881" i="53"/>
  <c r="M881" i="53"/>
  <c r="P880" i="53"/>
  <c r="M880" i="53"/>
  <c r="P879" i="53"/>
  <c r="M879" i="53"/>
  <c r="P878" i="53"/>
  <c r="M878" i="53"/>
  <c r="P877" i="53"/>
  <c r="M877" i="53"/>
  <c r="P876" i="53"/>
  <c r="M876" i="53"/>
  <c r="P875" i="53"/>
  <c r="M875" i="53"/>
  <c r="P874" i="53"/>
  <c r="M874" i="53"/>
  <c r="P873" i="53"/>
  <c r="M873" i="53"/>
  <c r="P872" i="53"/>
  <c r="M872" i="53"/>
  <c r="P871" i="53"/>
  <c r="M871" i="53"/>
  <c r="P870" i="53"/>
  <c r="M870" i="53"/>
  <c r="P869" i="53"/>
  <c r="M869" i="53"/>
  <c r="P868" i="53"/>
  <c r="M868" i="53"/>
  <c r="P867" i="53"/>
  <c r="M867" i="53"/>
  <c r="M866" i="53"/>
  <c r="P865" i="53"/>
  <c r="M865" i="53"/>
  <c r="P864" i="53"/>
  <c r="M864" i="53"/>
  <c r="P863" i="53"/>
  <c r="M863" i="53"/>
  <c r="P862" i="53"/>
  <c r="M862" i="53"/>
  <c r="P861" i="53"/>
  <c r="M861" i="53"/>
  <c r="P860" i="53"/>
  <c r="M860" i="53"/>
  <c r="P859" i="53"/>
  <c r="M859" i="53"/>
  <c r="P858" i="53"/>
  <c r="M858" i="53"/>
  <c r="P857" i="53"/>
  <c r="M857" i="53"/>
  <c r="P856" i="53"/>
  <c r="M856" i="53"/>
  <c r="P855" i="53"/>
  <c r="M855" i="53"/>
  <c r="P854" i="53"/>
  <c r="M854" i="53"/>
  <c r="P853" i="53"/>
  <c r="M853" i="53"/>
  <c r="P852" i="53"/>
  <c r="M852" i="53"/>
  <c r="P800" i="53"/>
  <c r="P799" i="53"/>
  <c r="P798" i="53"/>
  <c r="P797" i="53"/>
  <c r="P796" i="53"/>
  <c r="P795" i="53"/>
  <c r="P794" i="53"/>
  <c r="P793" i="53"/>
  <c r="P792" i="53"/>
  <c r="P791" i="53"/>
  <c r="P790" i="53"/>
  <c r="P789" i="53"/>
  <c r="P788" i="53"/>
  <c r="P787" i="53"/>
  <c r="P786" i="53"/>
  <c r="P785" i="53"/>
  <c r="P784" i="53"/>
  <c r="P783" i="53"/>
  <c r="P782" i="53"/>
  <c r="P781" i="53"/>
  <c r="P780" i="53"/>
  <c r="P779" i="53"/>
  <c r="P778" i="53"/>
  <c r="P777" i="53"/>
  <c r="P776" i="53"/>
  <c r="M774" i="53"/>
  <c r="M773" i="53"/>
  <c r="M772" i="53"/>
  <c r="M771" i="53"/>
  <c r="M770" i="53"/>
  <c r="P769" i="53"/>
  <c r="M769" i="53"/>
  <c r="M768" i="53"/>
  <c r="M767" i="53"/>
  <c r="M766" i="53"/>
  <c r="P765" i="53"/>
  <c r="M765" i="53"/>
  <c r="M764" i="53"/>
  <c r="M763" i="53"/>
  <c r="M762" i="53"/>
  <c r="M761" i="53"/>
  <c r="M760" i="53"/>
  <c r="M758" i="53"/>
  <c r="M757" i="53"/>
  <c r="M756" i="53"/>
  <c r="M753" i="53"/>
  <c r="M752" i="53"/>
  <c r="M751" i="53"/>
  <c r="P750" i="53"/>
  <c r="M750" i="53"/>
  <c r="P749" i="53"/>
  <c r="M749" i="53"/>
  <c r="P748" i="53"/>
  <c r="M748" i="53"/>
  <c r="P747" i="53"/>
  <c r="M747" i="53"/>
  <c r="P746" i="53"/>
  <c r="M746" i="53"/>
  <c r="P745" i="53"/>
  <c r="M745" i="53"/>
  <c r="P744" i="53"/>
  <c r="M744" i="53"/>
  <c r="P743" i="53"/>
  <c r="M743" i="53"/>
  <c r="P742" i="53"/>
  <c r="M742" i="53"/>
  <c r="P741" i="53"/>
  <c r="M741" i="53"/>
  <c r="P740" i="53"/>
  <c r="M740" i="53"/>
  <c r="P739" i="53"/>
  <c r="M739" i="53"/>
  <c r="P738" i="53"/>
  <c r="M738" i="53"/>
  <c r="P737" i="53"/>
  <c r="M737" i="53"/>
  <c r="P736" i="53"/>
  <c r="M736" i="53"/>
  <c r="P735" i="53"/>
  <c r="M735" i="53"/>
  <c r="P734" i="53"/>
  <c r="M734" i="53"/>
  <c r="P733" i="53"/>
  <c r="M733" i="53"/>
  <c r="P731" i="53"/>
  <c r="M731" i="53"/>
  <c r="J731" i="53"/>
  <c r="I731" i="53"/>
  <c r="H731" i="53"/>
  <c r="P730" i="53"/>
  <c r="M730" i="53"/>
  <c r="J729" i="53"/>
  <c r="I729" i="53"/>
  <c r="H729" i="53"/>
  <c r="P727" i="53"/>
  <c r="M727" i="53"/>
  <c r="J727" i="53"/>
  <c r="I727" i="53"/>
  <c r="H727" i="53"/>
  <c r="P726" i="53"/>
  <c r="M726" i="53"/>
  <c r="J726" i="53"/>
  <c r="I726" i="53"/>
  <c r="H726" i="53"/>
  <c r="J725" i="53"/>
  <c r="I725" i="53"/>
  <c r="H725" i="53"/>
  <c r="J724" i="53"/>
  <c r="I724" i="53"/>
  <c r="H724" i="53"/>
  <c r="J723" i="53"/>
  <c r="I723" i="53"/>
  <c r="H723" i="53"/>
  <c r="J722" i="53"/>
  <c r="I722" i="53"/>
  <c r="H722" i="53"/>
  <c r="P721" i="53"/>
  <c r="M721" i="53"/>
  <c r="J721" i="53"/>
  <c r="I721" i="53"/>
  <c r="H721" i="53"/>
  <c r="P720" i="53"/>
  <c r="M720" i="53"/>
  <c r="J720" i="53"/>
  <c r="I720" i="53"/>
  <c r="H720" i="53"/>
  <c r="P719" i="53"/>
  <c r="J719" i="53"/>
  <c r="I719" i="53"/>
  <c r="H719" i="53"/>
  <c r="J718" i="53"/>
  <c r="I718" i="53"/>
  <c r="H718" i="53"/>
  <c r="J717" i="53"/>
  <c r="I717" i="53"/>
  <c r="H717" i="53"/>
  <c r="P716" i="53"/>
  <c r="M716" i="53"/>
  <c r="J716" i="53"/>
  <c r="I716" i="53"/>
  <c r="H716" i="53"/>
  <c r="P715" i="53"/>
  <c r="M715" i="53"/>
  <c r="J715" i="53"/>
  <c r="I715" i="53"/>
  <c r="H715" i="53"/>
  <c r="J714" i="53"/>
  <c r="I714" i="53"/>
  <c r="H714" i="53"/>
  <c r="P713" i="53"/>
  <c r="M713" i="53"/>
  <c r="J713" i="53"/>
  <c r="I713" i="53"/>
  <c r="H713" i="53"/>
  <c r="P712" i="53"/>
  <c r="M712" i="53"/>
  <c r="J712" i="53"/>
  <c r="I712" i="53"/>
  <c r="H712" i="53"/>
  <c r="I711" i="53"/>
  <c r="H711" i="53"/>
  <c r="J710" i="53"/>
  <c r="I710" i="53"/>
  <c r="H710" i="53"/>
  <c r="P709" i="53"/>
  <c r="M709" i="53"/>
  <c r="J709" i="53"/>
  <c r="I709" i="53"/>
  <c r="H709" i="53"/>
  <c r="P708" i="53"/>
  <c r="M708" i="53"/>
  <c r="P707" i="53"/>
  <c r="M707" i="53"/>
  <c r="J707" i="53"/>
  <c r="I707" i="53"/>
  <c r="H707" i="53"/>
  <c r="P706" i="53"/>
  <c r="M706" i="53"/>
  <c r="J705" i="53"/>
  <c r="I705" i="53"/>
  <c r="H705" i="53"/>
  <c r="J704" i="53"/>
  <c r="I704" i="53"/>
  <c r="H704" i="53"/>
  <c r="P703" i="53"/>
  <c r="M703" i="53"/>
  <c r="J703" i="53"/>
  <c r="I703" i="53"/>
  <c r="H703" i="53"/>
  <c r="P702" i="53"/>
  <c r="M702" i="53"/>
  <c r="J702" i="53"/>
  <c r="I702" i="53"/>
  <c r="H702" i="53"/>
  <c r="P701" i="53"/>
  <c r="M701" i="53"/>
  <c r="I701" i="53"/>
  <c r="H701" i="53"/>
  <c r="J700" i="53"/>
  <c r="I700" i="53"/>
  <c r="H700" i="53"/>
  <c r="P699" i="53"/>
  <c r="M699" i="53"/>
  <c r="J699" i="53"/>
  <c r="I699" i="53"/>
  <c r="H699" i="53"/>
  <c r="J698" i="53"/>
  <c r="I698" i="53"/>
  <c r="H698" i="53"/>
  <c r="P697" i="53"/>
  <c r="M697" i="53"/>
  <c r="J697" i="53"/>
  <c r="I697" i="53"/>
  <c r="H697" i="53"/>
  <c r="P696" i="53"/>
  <c r="M696" i="53"/>
  <c r="J696" i="53"/>
  <c r="I696" i="53"/>
  <c r="P695" i="53"/>
  <c r="M695" i="53"/>
  <c r="J695" i="53"/>
  <c r="I695" i="53"/>
  <c r="H695" i="53"/>
  <c r="J694" i="53"/>
  <c r="I694" i="53"/>
  <c r="H694" i="53"/>
  <c r="P693" i="53"/>
  <c r="M693" i="53"/>
  <c r="J693" i="53"/>
  <c r="I693" i="53"/>
  <c r="H693" i="53"/>
  <c r="P691" i="53"/>
  <c r="M691" i="53"/>
  <c r="J691" i="53"/>
  <c r="I691" i="53"/>
  <c r="H691" i="53"/>
  <c r="P690" i="53"/>
  <c r="M690" i="53"/>
  <c r="J690" i="53"/>
  <c r="I690" i="53"/>
  <c r="H690" i="53"/>
  <c r="P689" i="53"/>
  <c r="M689" i="53"/>
  <c r="J689" i="53"/>
  <c r="I689" i="53"/>
  <c r="H689" i="53"/>
  <c r="P688" i="53"/>
  <c r="M688" i="53"/>
  <c r="J688" i="53"/>
  <c r="I688" i="53"/>
  <c r="H688" i="53"/>
  <c r="P687" i="53"/>
  <c r="M687" i="53"/>
  <c r="J687" i="53"/>
  <c r="I687" i="53"/>
  <c r="H687" i="53"/>
  <c r="J686" i="53"/>
  <c r="I686" i="53"/>
  <c r="H686" i="53"/>
  <c r="P685" i="53"/>
  <c r="M685" i="53"/>
  <c r="J685" i="53"/>
  <c r="I685" i="53"/>
  <c r="H685" i="53"/>
  <c r="P684" i="53"/>
  <c r="J680" i="53"/>
  <c r="I680" i="53"/>
  <c r="H680" i="53"/>
  <c r="P679" i="53"/>
  <c r="M679" i="53"/>
  <c r="J679" i="53"/>
  <c r="I679" i="53"/>
  <c r="H679" i="53"/>
  <c r="P678" i="53"/>
  <c r="M678" i="53"/>
  <c r="J678" i="53"/>
  <c r="I678" i="53"/>
  <c r="H678" i="53"/>
  <c r="P676" i="53"/>
  <c r="M676" i="53"/>
  <c r="P675" i="53"/>
  <c r="M675" i="53"/>
  <c r="J675" i="53"/>
  <c r="I675" i="53"/>
  <c r="H675" i="53"/>
  <c r="P674" i="53"/>
  <c r="M674" i="53"/>
  <c r="J674" i="53"/>
  <c r="I674" i="53"/>
  <c r="H674" i="53"/>
  <c r="J673" i="53"/>
  <c r="I673" i="53"/>
  <c r="H673" i="53"/>
  <c r="P672" i="53"/>
  <c r="J672" i="53"/>
  <c r="I672" i="53"/>
  <c r="H672" i="53"/>
  <c r="P671" i="53"/>
  <c r="M671" i="53"/>
  <c r="J671" i="53"/>
  <c r="I671" i="53"/>
  <c r="H671" i="53"/>
  <c r="J670" i="53"/>
  <c r="I670" i="53"/>
  <c r="H670" i="53"/>
  <c r="P669" i="53"/>
  <c r="M669" i="53"/>
  <c r="J669" i="53"/>
  <c r="I669" i="53"/>
  <c r="H669" i="53"/>
  <c r="P668" i="53"/>
  <c r="M668" i="53"/>
  <c r="J668" i="53"/>
  <c r="I668" i="53"/>
  <c r="P667" i="53"/>
  <c r="M667" i="53"/>
  <c r="P666" i="53"/>
  <c r="M666" i="53"/>
  <c r="J666" i="53"/>
  <c r="I666" i="53"/>
  <c r="H666" i="53"/>
  <c r="P665" i="53"/>
  <c r="M665" i="53"/>
  <c r="J665" i="53"/>
  <c r="I665" i="53"/>
  <c r="H665" i="53"/>
  <c r="P664" i="53"/>
  <c r="M664" i="53"/>
  <c r="J663" i="53"/>
  <c r="I663" i="53"/>
  <c r="H663" i="53"/>
  <c r="J662" i="53"/>
  <c r="I662" i="53"/>
  <c r="H662" i="53"/>
  <c r="J661" i="53"/>
  <c r="I661" i="53"/>
  <c r="H661" i="53"/>
  <c r="J659" i="53"/>
  <c r="I659" i="53"/>
  <c r="H659" i="53"/>
  <c r="P658" i="53"/>
  <c r="M658" i="53"/>
  <c r="J658" i="53"/>
  <c r="I658" i="53"/>
  <c r="H658" i="53"/>
  <c r="P657" i="53"/>
  <c r="M657" i="53"/>
  <c r="J657" i="53"/>
  <c r="I657" i="53"/>
  <c r="H657" i="53"/>
  <c r="I656" i="53"/>
  <c r="H656" i="53"/>
  <c r="P655" i="53"/>
  <c r="M655" i="53"/>
  <c r="J654" i="53"/>
  <c r="I654" i="53"/>
  <c r="H654" i="53"/>
  <c r="J653" i="53"/>
  <c r="I653" i="53"/>
  <c r="H653" i="53"/>
  <c r="P652" i="53"/>
  <c r="M652" i="53"/>
  <c r="J652" i="53"/>
  <c r="I652" i="53"/>
  <c r="H652" i="53"/>
  <c r="P651" i="53"/>
  <c r="M651" i="53"/>
  <c r="J651" i="53"/>
  <c r="I651" i="53"/>
  <c r="P650" i="53"/>
  <c r="M650" i="53"/>
  <c r="J650" i="53"/>
  <c r="I650" i="53"/>
  <c r="H650" i="53"/>
  <c r="J649" i="53"/>
  <c r="I649" i="53"/>
  <c r="H649" i="53"/>
  <c r="P648" i="53"/>
  <c r="M648" i="53"/>
  <c r="J648" i="53"/>
  <c r="I648" i="53"/>
  <c r="J647" i="53"/>
  <c r="I647" i="53"/>
  <c r="H647" i="53"/>
  <c r="P646" i="53"/>
  <c r="M646" i="53"/>
  <c r="J646" i="53"/>
  <c r="I646" i="53"/>
  <c r="H646" i="53"/>
  <c r="J645" i="53"/>
  <c r="I645" i="53"/>
  <c r="H645" i="53"/>
  <c r="J644" i="53"/>
  <c r="I644" i="53"/>
  <c r="H644" i="53"/>
  <c r="J643" i="53"/>
  <c r="I643" i="53"/>
  <c r="H643" i="53"/>
  <c r="P642" i="53"/>
  <c r="M642" i="53"/>
  <c r="P641" i="53"/>
  <c r="M641" i="53"/>
  <c r="P640" i="53"/>
  <c r="M640" i="53"/>
  <c r="P639" i="53"/>
  <c r="J639" i="53"/>
  <c r="I639" i="53"/>
  <c r="H639" i="53"/>
  <c r="J638" i="53"/>
  <c r="I638" i="53"/>
  <c r="H638" i="53"/>
  <c r="P637" i="53"/>
  <c r="M637" i="53"/>
  <c r="J637" i="53"/>
  <c r="I637" i="53"/>
  <c r="H637" i="53"/>
  <c r="J636" i="53"/>
  <c r="I636" i="53"/>
  <c r="H636" i="53"/>
  <c r="P635" i="53"/>
  <c r="M635" i="53"/>
  <c r="J635" i="53"/>
  <c r="I635" i="53"/>
  <c r="H635" i="53"/>
  <c r="P634" i="53"/>
  <c r="M634" i="53"/>
  <c r="J634" i="53"/>
  <c r="I634" i="53"/>
  <c r="H634" i="53"/>
  <c r="J633" i="53"/>
  <c r="I633" i="53"/>
  <c r="H633" i="53"/>
  <c r="P632" i="53"/>
  <c r="M632" i="53"/>
  <c r="J632" i="53"/>
  <c r="I632" i="53"/>
  <c r="P631" i="53"/>
  <c r="M631" i="53"/>
  <c r="J631" i="53"/>
  <c r="I631" i="53"/>
  <c r="H631" i="53"/>
  <c r="P630" i="53"/>
  <c r="M630" i="53"/>
  <c r="J630" i="53"/>
  <c r="I630" i="53"/>
  <c r="P629" i="53"/>
  <c r="M629" i="53"/>
  <c r="J629" i="53"/>
  <c r="I629" i="53"/>
  <c r="H629" i="53"/>
  <c r="P628" i="53"/>
  <c r="M628" i="53"/>
  <c r="J628" i="53"/>
  <c r="I628" i="53"/>
  <c r="H628" i="53"/>
  <c r="P627" i="53"/>
  <c r="J627" i="53"/>
  <c r="I627" i="53"/>
  <c r="P626" i="53"/>
  <c r="M626" i="53"/>
  <c r="J626" i="53"/>
  <c r="I626" i="53"/>
  <c r="H626" i="53"/>
  <c r="P625" i="53"/>
  <c r="M625" i="53"/>
  <c r="J625" i="53"/>
  <c r="I625" i="53"/>
  <c r="H625" i="53"/>
  <c r="J624" i="53"/>
  <c r="I624" i="53"/>
  <c r="H624" i="53"/>
  <c r="P623" i="53"/>
  <c r="M623" i="53"/>
  <c r="J623" i="53"/>
  <c r="I623" i="53"/>
  <c r="H623" i="53"/>
  <c r="J622" i="53"/>
  <c r="I622" i="53"/>
  <c r="H622" i="53"/>
  <c r="P621" i="53"/>
  <c r="J621" i="53"/>
  <c r="I621" i="53"/>
  <c r="H621" i="53"/>
  <c r="P620" i="53"/>
  <c r="M620" i="53"/>
  <c r="J620" i="53"/>
  <c r="I620" i="53"/>
  <c r="H620" i="53"/>
  <c r="P619" i="53"/>
  <c r="M619" i="53"/>
  <c r="J619" i="53"/>
  <c r="I619" i="53"/>
  <c r="H619" i="53"/>
  <c r="P618" i="53"/>
  <c r="M618" i="53"/>
  <c r="J618" i="53"/>
  <c r="I618" i="53"/>
  <c r="H618" i="53"/>
  <c r="J617" i="53"/>
  <c r="I617" i="53"/>
  <c r="H617" i="53"/>
  <c r="P616" i="53"/>
  <c r="M616" i="53"/>
  <c r="J616" i="53"/>
  <c r="I616" i="53"/>
  <c r="H616" i="53"/>
  <c r="J615" i="53"/>
  <c r="I615" i="53"/>
  <c r="H615" i="53"/>
  <c r="J614" i="53"/>
  <c r="I614" i="53"/>
  <c r="H614" i="53"/>
  <c r="P613" i="53"/>
  <c r="M613" i="53"/>
  <c r="J613" i="53"/>
  <c r="I613" i="53"/>
  <c r="H613" i="53"/>
  <c r="P612" i="53"/>
  <c r="M612" i="53"/>
  <c r="P611" i="53"/>
  <c r="J611" i="53"/>
  <c r="I611" i="53"/>
  <c r="H611" i="53"/>
  <c r="P609" i="53"/>
  <c r="M609" i="53"/>
  <c r="J609" i="53"/>
  <c r="I609" i="53"/>
  <c r="H609" i="53"/>
  <c r="J608" i="53"/>
  <c r="I608" i="53"/>
  <c r="H608" i="53"/>
  <c r="P607" i="53"/>
  <c r="M607" i="53"/>
  <c r="J607" i="53"/>
  <c r="I607" i="53"/>
  <c r="H607" i="53"/>
  <c r="J606" i="53"/>
  <c r="I606" i="53"/>
  <c r="H606" i="53"/>
  <c r="P605" i="53"/>
  <c r="M605" i="53"/>
  <c r="J605" i="53"/>
  <c r="I605" i="53"/>
  <c r="H605" i="53"/>
  <c r="J604" i="53"/>
  <c r="I604" i="53"/>
  <c r="P603" i="53"/>
  <c r="M603" i="53"/>
  <c r="J603" i="53"/>
  <c r="I603" i="53"/>
  <c r="H603" i="53"/>
  <c r="J602" i="53"/>
  <c r="I602" i="53"/>
  <c r="P601" i="53"/>
  <c r="J601" i="53"/>
  <c r="I601" i="53"/>
  <c r="H601" i="53"/>
  <c r="P600" i="53"/>
  <c r="M600" i="53"/>
  <c r="J600" i="53"/>
  <c r="I600" i="53"/>
  <c r="H600" i="53"/>
  <c r="P599" i="53"/>
  <c r="M599" i="53"/>
  <c r="I599" i="53"/>
  <c r="H599" i="53"/>
  <c r="J598" i="53"/>
  <c r="I598" i="53"/>
  <c r="H598" i="53"/>
  <c r="P597" i="53"/>
  <c r="J597" i="53"/>
  <c r="I597" i="53"/>
  <c r="H597" i="53"/>
  <c r="J596" i="53"/>
  <c r="I596" i="53"/>
  <c r="H596" i="53"/>
  <c r="J595" i="53"/>
  <c r="I595" i="53"/>
  <c r="H595" i="53"/>
  <c r="J594" i="53"/>
  <c r="I594" i="53"/>
  <c r="H594" i="53"/>
  <c r="P593" i="53"/>
  <c r="M593" i="53"/>
  <c r="J593" i="53"/>
  <c r="I593" i="53"/>
  <c r="H593" i="53"/>
  <c r="J592" i="53"/>
  <c r="I592" i="53"/>
  <c r="H592" i="53"/>
  <c r="P591" i="53"/>
  <c r="M591" i="53"/>
  <c r="J591" i="53"/>
  <c r="I591" i="53"/>
  <c r="P590" i="53"/>
  <c r="M590" i="53"/>
  <c r="J590" i="53"/>
  <c r="I590" i="53"/>
  <c r="H590" i="53"/>
  <c r="J589" i="53"/>
  <c r="I589" i="53"/>
  <c r="H589" i="53"/>
  <c r="P588" i="53"/>
  <c r="M588" i="53"/>
  <c r="J588" i="53"/>
  <c r="I588" i="53"/>
  <c r="H588" i="53"/>
  <c r="P587" i="53"/>
  <c r="M587" i="53"/>
  <c r="P586" i="53"/>
  <c r="M586" i="53"/>
  <c r="J586" i="53"/>
  <c r="I586" i="53"/>
  <c r="H586" i="53"/>
  <c r="P585" i="53"/>
  <c r="M585" i="53"/>
  <c r="J585" i="53"/>
  <c r="I585" i="53"/>
  <c r="H585" i="53"/>
  <c r="J583" i="53"/>
  <c r="I583" i="53"/>
  <c r="H583" i="53"/>
  <c r="P581" i="53"/>
  <c r="M581" i="53"/>
  <c r="J580" i="53"/>
  <c r="I580" i="53"/>
  <c r="H580" i="53"/>
  <c r="J579" i="53"/>
  <c r="I579" i="53"/>
  <c r="H579" i="53"/>
  <c r="P578" i="53"/>
  <c r="J578" i="53"/>
  <c r="I578" i="53"/>
  <c r="J577" i="53"/>
  <c r="I577" i="53"/>
  <c r="H577" i="53"/>
  <c r="J576" i="53"/>
  <c r="I576" i="53"/>
  <c r="H576" i="53"/>
  <c r="P575" i="53"/>
  <c r="M575" i="53"/>
  <c r="J575" i="53"/>
  <c r="I575" i="53"/>
  <c r="J574" i="53"/>
  <c r="P572" i="53"/>
  <c r="M572" i="53"/>
  <c r="J572" i="53"/>
  <c r="I572" i="53"/>
  <c r="J571" i="53"/>
  <c r="I571" i="53"/>
  <c r="H571" i="53"/>
  <c r="J570" i="53"/>
  <c r="I570" i="53"/>
  <c r="H570" i="53"/>
  <c r="J569" i="53"/>
  <c r="I569" i="53"/>
  <c r="H569" i="53"/>
  <c r="P567" i="53"/>
  <c r="M567" i="53"/>
  <c r="J566" i="53"/>
  <c r="I566" i="53"/>
  <c r="P565" i="53"/>
  <c r="J565" i="53"/>
  <c r="I565" i="53"/>
  <c r="H565" i="53"/>
  <c r="P564" i="53"/>
  <c r="J564" i="53"/>
  <c r="I564" i="53"/>
  <c r="H564" i="53"/>
  <c r="P563" i="53"/>
  <c r="M563" i="53"/>
  <c r="J563" i="53"/>
  <c r="I563" i="53"/>
  <c r="H563" i="53"/>
  <c r="P562" i="53"/>
  <c r="M562" i="53"/>
  <c r="J562" i="53"/>
  <c r="I562" i="53"/>
  <c r="H562" i="53"/>
  <c r="P561" i="53"/>
  <c r="M561" i="53"/>
  <c r="J561" i="53"/>
  <c r="I561" i="53"/>
  <c r="H561" i="53"/>
  <c r="P560" i="53"/>
  <c r="M560" i="53"/>
  <c r="J560" i="53"/>
  <c r="I560" i="53"/>
  <c r="H560" i="53"/>
  <c r="P559" i="53"/>
  <c r="M559" i="53"/>
  <c r="J558" i="53"/>
  <c r="I558" i="53"/>
  <c r="H558" i="53"/>
  <c r="J557" i="53"/>
  <c r="I557" i="53"/>
  <c r="H557" i="53"/>
  <c r="P556" i="53"/>
  <c r="M556" i="53"/>
  <c r="J556" i="53"/>
  <c r="I556" i="53"/>
  <c r="H556" i="53"/>
  <c r="J555" i="53"/>
  <c r="I555" i="53"/>
  <c r="P554" i="53"/>
  <c r="M554" i="53"/>
  <c r="J554" i="53"/>
  <c r="I554" i="53"/>
  <c r="J553" i="53"/>
  <c r="I553" i="53"/>
  <c r="H553" i="53"/>
  <c r="P552" i="53"/>
  <c r="M552" i="53"/>
  <c r="J552" i="53"/>
  <c r="I552" i="53"/>
  <c r="H552" i="53"/>
  <c r="P551" i="53"/>
  <c r="M551" i="53"/>
  <c r="J551" i="53"/>
  <c r="I551" i="53"/>
  <c r="H551" i="53"/>
  <c r="J550" i="53"/>
  <c r="I550" i="53"/>
  <c r="H550" i="53"/>
  <c r="P549" i="53"/>
  <c r="M549" i="53"/>
  <c r="J549" i="53"/>
  <c r="I549" i="53"/>
  <c r="H549" i="53"/>
  <c r="J548" i="53"/>
  <c r="I548" i="53"/>
  <c r="H548" i="53"/>
  <c r="J547" i="53"/>
  <c r="I547" i="53"/>
  <c r="H547" i="53"/>
  <c r="P546" i="53"/>
  <c r="M546" i="53"/>
  <c r="J546" i="53"/>
  <c r="I546" i="53"/>
  <c r="H546" i="53"/>
  <c r="J545" i="53"/>
  <c r="I545" i="53"/>
  <c r="H545" i="53"/>
  <c r="P544" i="53"/>
  <c r="M544" i="53"/>
  <c r="J544" i="53"/>
  <c r="I544" i="53"/>
  <c r="H544" i="53"/>
  <c r="P543" i="53"/>
  <c r="P542" i="53"/>
  <c r="J542" i="53"/>
  <c r="I542" i="53"/>
  <c r="H542" i="53"/>
  <c r="P541" i="53"/>
  <c r="M541" i="53"/>
  <c r="J541" i="53"/>
  <c r="I541" i="53"/>
  <c r="H541" i="53"/>
  <c r="J540" i="53"/>
  <c r="I540" i="53"/>
  <c r="P539" i="53"/>
  <c r="M539" i="53"/>
  <c r="J539" i="53"/>
  <c r="I539" i="53"/>
  <c r="J538" i="53"/>
  <c r="I538" i="53"/>
  <c r="H538" i="53"/>
  <c r="J537" i="53"/>
  <c r="I537" i="53"/>
  <c r="H537" i="53"/>
  <c r="P536" i="53"/>
  <c r="M536" i="53"/>
  <c r="J536" i="53"/>
  <c r="I536" i="53"/>
  <c r="H536" i="53"/>
  <c r="J535" i="53"/>
  <c r="I535" i="53"/>
  <c r="H535" i="53"/>
  <c r="P534" i="53"/>
  <c r="M534" i="53"/>
  <c r="J534" i="53"/>
  <c r="I534" i="53"/>
  <c r="H534" i="53"/>
  <c r="P533" i="53"/>
  <c r="J533" i="53"/>
  <c r="I533" i="53"/>
  <c r="H533" i="53"/>
  <c r="P532" i="53"/>
  <c r="M532" i="53"/>
  <c r="J532" i="53"/>
  <c r="I532" i="53"/>
  <c r="H532" i="53"/>
  <c r="I531" i="53"/>
  <c r="J530" i="53"/>
  <c r="I530" i="53"/>
  <c r="H530" i="53"/>
  <c r="J529" i="53"/>
  <c r="I529" i="53"/>
  <c r="H529" i="53"/>
  <c r="P528" i="53"/>
  <c r="M528" i="53"/>
  <c r="P527" i="53"/>
  <c r="M527" i="53"/>
  <c r="J527" i="53"/>
  <c r="I527" i="53"/>
  <c r="H527" i="53"/>
  <c r="J526" i="53"/>
  <c r="I526" i="53"/>
  <c r="H526" i="53"/>
  <c r="J525" i="53"/>
  <c r="I525" i="53"/>
  <c r="H525" i="53"/>
  <c r="P524" i="53"/>
  <c r="J524" i="53"/>
  <c r="I524" i="53"/>
  <c r="H524" i="53"/>
  <c r="J523" i="53"/>
  <c r="I523" i="53"/>
  <c r="H523" i="53"/>
  <c r="P522" i="53"/>
  <c r="M522" i="53"/>
  <c r="J522" i="53"/>
  <c r="I522" i="53"/>
  <c r="H522" i="53"/>
  <c r="P521" i="53"/>
  <c r="M521" i="53"/>
  <c r="J521" i="53"/>
  <c r="I521" i="53"/>
  <c r="H521" i="53"/>
  <c r="P520" i="53"/>
  <c r="M520" i="53"/>
  <c r="P519" i="53"/>
  <c r="M519" i="53"/>
  <c r="J519" i="53"/>
  <c r="I519" i="53"/>
  <c r="H519" i="53"/>
  <c r="J518" i="53"/>
  <c r="I518" i="53"/>
  <c r="H518" i="53"/>
  <c r="P517" i="53"/>
  <c r="M517" i="53"/>
  <c r="J517" i="53"/>
  <c r="I517" i="53"/>
  <c r="H517" i="53"/>
  <c r="J516" i="53"/>
  <c r="I516" i="53"/>
  <c r="H516" i="53"/>
  <c r="J515" i="53"/>
  <c r="I515" i="53"/>
  <c r="H515" i="53"/>
  <c r="P514" i="53"/>
  <c r="M514" i="53"/>
  <c r="J514" i="53"/>
  <c r="I514" i="53"/>
  <c r="H514" i="53"/>
  <c r="P513" i="53"/>
  <c r="M513" i="53"/>
  <c r="J513" i="53"/>
  <c r="I513" i="53"/>
  <c r="H513" i="53"/>
  <c r="J511" i="53"/>
  <c r="I511" i="53"/>
  <c r="J510" i="53"/>
  <c r="I510" i="53"/>
  <c r="H510" i="53"/>
  <c r="P509" i="53"/>
  <c r="M509" i="53"/>
  <c r="J509" i="53"/>
  <c r="I509" i="53"/>
  <c r="H509" i="53"/>
  <c r="J508" i="53"/>
  <c r="I508" i="53"/>
  <c r="H508" i="53"/>
  <c r="J507" i="53"/>
  <c r="I507" i="53"/>
  <c r="H507" i="53"/>
  <c r="P505" i="53"/>
  <c r="M505" i="53"/>
  <c r="J505" i="53"/>
  <c r="I505" i="53"/>
  <c r="H505" i="53"/>
  <c r="J504" i="53"/>
  <c r="I504" i="53"/>
  <c r="H504" i="53"/>
  <c r="J503" i="53"/>
  <c r="I503" i="53"/>
  <c r="H503" i="53"/>
  <c r="J502" i="53"/>
  <c r="I502" i="53"/>
  <c r="P501" i="53"/>
  <c r="M501" i="53"/>
  <c r="J501" i="53"/>
  <c r="I501" i="53"/>
  <c r="J500" i="53"/>
  <c r="I500" i="53"/>
  <c r="H500" i="53"/>
  <c r="P499" i="53"/>
  <c r="M499" i="53"/>
  <c r="J498" i="53"/>
  <c r="I498" i="53"/>
  <c r="H498" i="53"/>
  <c r="P497" i="53"/>
  <c r="M497" i="53"/>
  <c r="J497" i="53"/>
  <c r="I497" i="53"/>
  <c r="H497" i="53"/>
  <c r="P496" i="53"/>
  <c r="M496" i="53"/>
  <c r="P495" i="53"/>
  <c r="M495" i="53"/>
  <c r="P494" i="53"/>
  <c r="M494" i="53"/>
  <c r="J494" i="53"/>
  <c r="I494" i="53"/>
  <c r="H494" i="53"/>
  <c r="P493" i="53"/>
  <c r="M493" i="53"/>
  <c r="I493" i="53"/>
  <c r="H493" i="53"/>
  <c r="J492" i="53"/>
  <c r="I492" i="53"/>
  <c r="H492" i="53"/>
  <c r="P490" i="53"/>
  <c r="M490" i="53"/>
  <c r="P489" i="53"/>
  <c r="M489" i="53"/>
  <c r="J489" i="53"/>
  <c r="I489" i="53"/>
  <c r="H489" i="53"/>
  <c r="P488" i="53"/>
  <c r="J488" i="53"/>
  <c r="I488" i="53"/>
  <c r="H488" i="53"/>
  <c r="P487" i="53"/>
  <c r="M487" i="53"/>
  <c r="J487" i="53"/>
  <c r="I487" i="53"/>
  <c r="H487" i="53"/>
  <c r="P486" i="53"/>
  <c r="M486" i="53"/>
  <c r="J485" i="53"/>
  <c r="I485" i="53"/>
  <c r="H485" i="53"/>
  <c r="P484" i="53"/>
  <c r="M484" i="53"/>
  <c r="J484" i="53"/>
  <c r="I484" i="53"/>
  <c r="H484" i="53"/>
  <c r="P482" i="53"/>
  <c r="M482" i="53"/>
  <c r="P481" i="53"/>
  <c r="M481" i="53"/>
  <c r="J481" i="53"/>
  <c r="I481" i="53"/>
  <c r="H481" i="53"/>
  <c r="J480" i="53"/>
  <c r="I480" i="53"/>
  <c r="H480" i="53"/>
  <c r="P479" i="53"/>
  <c r="M479" i="53"/>
  <c r="J479" i="53"/>
  <c r="I479" i="53"/>
  <c r="H479" i="53"/>
  <c r="J478" i="53"/>
  <c r="I478" i="53"/>
  <c r="H478" i="53"/>
  <c r="J477" i="53"/>
  <c r="I477" i="53"/>
  <c r="H477" i="53"/>
  <c r="P476" i="53"/>
  <c r="M476" i="53"/>
  <c r="J476" i="53"/>
  <c r="I476" i="53"/>
  <c r="H476" i="53"/>
  <c r="P473" i="53"/>
  <c r="M473" i="53"/>
  <c r="J473" i="53"/>
  <c r="I473" i="53"/>
  <c r="H473" i="53"/>
  <c r="J472" i="53"/>
  <c r="I472" i="53"/>
  <c r="H472" i="53"/>
  <c r="J471" i="53"/>
  <c r="I471" i="53"/>
  <c r="H471" i="53"/>
  <c r="J470" i="53"/>
  <c r="I470" i="53"/>
  <c r="H470" i="53"/>
  <c r="J468" i="53"/>
  <c r="I468" i="53"/>
  <c r="H468" i="53"/>
  <c r="J467" i="53"/>
  <c r="I467" i="53"/>
  <c r="H467" i="53"/>
  <c r="P466" i="53"/>
  <c r="M466" i="53"/>
  <c r="J466" i="53"/>
  <c r="I466" i="53"/>
  <c r="H466" i="53"/>
  <c r="P465" i="53"/>
  <c r="M465" i="53"/>
  <c r="J465" i="53"/>
  <c r="I465" i="53"/>
  <c r="H465" i="53"/>
  <c r="P464" i="53"/>
  <c r="M464" i="53"/>
  <c r="J464" i="53"/>
  <c r="I464" i="53"/>
  <c r="H464" i="53"/>
  <c r="J463" i="53"/>
  <c r="I463" i="53"/>
  <c r="H463" i="53"/>
  <c r="P462" i="53"/>
  <c r="J462" i="53"/>
  <c r="I462" i="53"/>
  <c r="H462" i="53"/>
  <c r="P461" i="53"/>
  <c r="M461" i="53"/>
  <c r="P460" i="53"/>
  <c r="M460" i="53"/>
  <c r="J460" i="53"/>
  <c r="I460" i="53"/>
  <c r="H460" i="53"/>
  <c r="P459" i="53"/>
  <c r="M459" i="53"/>
  <c r="J459" i="53"/>
  <c r="I459" i="53"/>
  <c r="H459" i="53"/>
  <c r="J458" i="53"/>
  <c r="I458" i="53"/>
  <c r="H458" i="53"/>
  <c r="P457" i="53"/>
  <c r="M457" i="53"/>
  <c r="J457" i="53"/>
  <c r="I457" i="53"/>
  <c r="H457" i="53"/>
  <c r="J456" i="53"/>
  <c r="I456" i="53"/>
  <c r="H456" i="53"/>
  <c r="J455" i="53"/>
  <c r="I455" i="53"/>
  <c r="H455" i="53"/>
  <c r="P454" i="53"/>
  <c r="M454" i="53"/>
  <c r="J452" i="53"/>
  <c r="I452" i="53"/>
  <c r="H452" i="53"/>
  <c r="P451" i="53"/>
  <c r="M451" i="53"/>
  <c r="J451" i="53"/>
  <c r="I451" i="53"/>
  <c r="H451" i="53"/>
  <c r="P450" i="53"/>
  <c r="M450" i="53"/>
  <c r="J449" i="53"/>
  <c r="I449" i="53"/>
  <c r="H449" i="53"/>
  <c r="P448" i="53"/>
  <c r="M448" i="53"/>
  <c r="J448" i="53"/>
  <c r="I448" i="53"/>
  <c r="H448" i="53"/>
  <c r="J446" i="53"/>
  <c r="I446" i="53"/>
  <c r="H446" i="53"/>
  <c r="P445" i="53"/>
  <c r="J445" i="53"/>
  <c r="I445" i="53"/>
  <c r="H445" i="53"/>
  <c r="J444" i="53"/>
  <c r="I444" i="53"/>
  <c r="H444" i="53"/>
  <c r="J443" i="53"/>
  <c r="I443" i="53"/>
  <c r="H443" i="53"/>
  <c r="P442" i="53"/>
  <c r="M442" i="53"/>
  <c r="J442" i="53"/>
  <c r="I442" i="53"/>
  <c r="H442" i="53"/>
  <c r="J441" i="53"/>
  <c r="I441" i="53"/>
  <c r="H441" i="53"/>
  <c r="P440" i="53"/>
  <c r="M440" i="53"/>
  <c r="J440" i="53"/>
  <c r="I440" i="53"/>
  <c r="H440" i="53"/>
  <c r="J439" i="53"/>
  <c r="I439" i="53"/>
  <c r="H439" i="53"/>
  <c r="P438" i="53"/>
  <c r="M438" i="53"/>
  <c r="J438" i="53"/>
  <c r="I438" i="53"/>
  <c r="H438" i="53"/>
  <c r="P437" i="53"/>
  <c r="M437" i="53"/>
  <c r="J437" i="53"/>
  <c r="I437" i="53"/>
  <c r="P436" i="53"/>
  <c r="J436" i="53"/>
  <c r="I436" i="53"/>
  <c r="H436" i="53"/>
  <c r="P435" i="53"/>
  <c r="M435" i="53"/>
  <c r="J435" i="53"/>
  <c r="I435" i="53"/>
  <c r="H435" i="53"/>
  <c r="J434" i="53"/>
  <c r="I434" i="53"/>
  <c r="H434" i="53"/>
  <c r="P433" i="53"/>
  <c r="M433" i="53"/>
  <c r="J433" i="53"/>
  <c r="I433" i="53"/>
  <c r="H433" i="53"/>
  <c r="P432" i="53"/>
  <c r="M432" i="53"/>
  <c r="J431" i="53"/>
  <c r="I431" i="53"/>
  <c r="H431" i="53"/>
  <c r="P430" i="53"/>
  <c r="M430" i="53"/>
  <c r="J430" i="53"/>
  <c r="I430" i="53"/>
  <c r="H430" i="53"/>
  <c r="P429" i="53"/>
  <c r="M429" i="53"/>
  <c r="J429" i="53"/>
  <c r="I429" i="53"/>
  <c r="H429" i="53"/>
  <c r="J428" i="53"/>
  <c r="I428" i="53"/>
  <c r="P427" i="53"/>
  <c r="M427" i="53"/>
  <c r="J427" i="53"/>
  <c r="I427" i="53"/>
  <c r="H427" i="53"/>
  <c r="P426" i="53"/>
  <c r="M426" i="53"/>
  <c r="J425" i="53"/>
  <c r="I425" i="53"/>
  <c r="P424" i="53"/>
  <c r="M424" i="53"/>
  <c r="J424" i="53"/>
  <c r="I424" i="53"/>
  <c r="H424" i="53"/>
  <c r="J422" i="53"/>
  <c r="I422" i="53"/>
  <c r="P421" i="53"/>
  <c r="M421" i="53"/>
  <c r="J421" i="53"/>
  <c r="I421" i="53"/>
  <c r="P420" i="53"/>
  <c r="M420" i="53"/>
  <c r="J420" i="53"/>
  <c r="I420" i="53"/>
  <c r="H420" i="53"/>
  <c r="P419" i="53"/>
  <c r="M419" i="53"/>
  <c r="J418" i="53"/>
  <c r="I418" i="53"/>
  <c r="H418" i="53"/>
  <c r="J417" i="53"/>
  <c r="I417" i="53"/>
  <c r="H417" i="53"/>
  <c r="P416" i="53"/>
  <c r="M416" i="53"/>
  <c r="J416" i="53"/>
  <c r="I416" i="53"/>
  <c r="H416" i="53"/>
  <c r="P415" i="53"/>
  <c r="J415" i="53"/>
  <c r="I415" i="53"/>
  <c r="H415" i="53"/>
  <c r="P414" i="53"/>
  <c r="M414" i="53"/>
  <c r="J414" i="53"/>
  <c r="I414" i="53"/>
  <c r="H414" i="53"/>
  <c r="P413" i="53"/>
  <c r="M413" i="53"/>
  <c r="P412" i="53"/>
  <c r="M412" i="53"/>
  <c r="J412" i="53"/>
  <c r="I412" i="53"/>
  <c r="H412" i="53"/>
  <c r="J411" i="53"/>
  <c r="I411" i="53"/>
  <c r="H411" i="53"/>
  <c r="P410" i="53"/>
  <c r="M410" i="53"/>
  <c r="J410" i="53"/>
  <c r="I410" i="53"/>
  <c r="H410" i="53"/>
  <c r="J409" i="53"/>
  <c r="I409" i="53"/>
  <c r="H409" i="53"/>
  <c r="P408" i="53"/>
  <c r="M408" i="53"/>
  <c r="J408" i="53"/>
  <c r="I408" i="53"/>
  <c r="H408" i="53"/>
  <c r="P407" i="53"/>
  <c r="J407" i="53"/>
  <c r="I407" i="53"/>
  <c r="H407" i="53"/>
  <c r="J406" i="53"/>
  <c r="I406" i="53"/>
  <c r="H406" i="53"/>
  <c r="P403" i="53"/>
  <c r="M403" i="53"/>
  <c r="J403" i="53"/>
  <c r="I403" i="53"/>
  <c r="H403" i="53"/>
  <c r="P402" i="53"/>
  <c r="M402" i="53"/>
  <c r="J402" i="53"/>
  <c r="I402" i="53"/>
  <c r="H402" i="53"/>
  <c r="J401" i="53"/>
  <c r="I401" i="53"/>
  <c r="H401" i="53"/>
  <c r="J400" i="53"/>
  <c r="I400" i="53"/>
  <c r="H400" i="53"/>
  <c r="P399" i="53"/>
  <c r="M399" i="53"/>
  <c r="J399" i="53"/>
  <c r="I399" i="53"/>
  <c r="H399" i="53"/>
  <c r="P398" i="53"/>
  <c r="J398" i="53"/>
  <c r="I398" i="53"/>
  <c r="H398" i="53"/>
  <c r="P397" i="53"/>
  <c r="J397" i="53"/>
  <c r="I397" i="53"/>
  <c r="H397" i="53"/>
  <c r="P396" i="53"/>
  <c r="M396" i="53"/>
  <c r="J396" i="53"/>
  <c r="I396" i="53"/>
  <c r="P395" i="53"/>
  <c r="M395" i="53"/>
  <c r="P394" i="53"/>
  <c r="M394" i="53"/>
  <c r="J394" i="53"/>
  <c r="I394" i="53"/>
  <c r="J393" i="53"/>
  <c r="I393" i="53"/>
  <c r="H393" i="53"/>
  <c r="J392" i="53"/>
  <c r="I392" i="53"/>
  <c r="P391" i="53"/>
  <c r="M391" i="53"/>
  <c r="J391" i="53"/>
  <c r="I391" i="53"/>
  <c r="H391" i="53"/>
  <c r="P390" i="53"/>
  <c r="M390" i="53"/>
  <c r="J390" i="53"/>
  <c r="I390" i="53"/>
  <c r="H390" i="53"/>
  <c r="J389" i="53"/>
  <c r="I389" i="53"/>
  <c r="H389" i="53"/>
  <c r="J388" i="53"/>
  <c r="I388" i="53"/>
  <c r="H388" i="53"/>
  <c r="J387" i="53"/>
  <c r="I387" i="53"/>
  <c r="H387" i="53"/>
  <c r="J386" i="53"/>
  <c r="I386" i="53"/>
  <c r="H386" i="53"/>
  <c r="J385" i="53"/>
  <c r="I385" i="53"/>
  <c r="H385" i="53"/>
  <c r="J384" i="53"/>
  <c r="I384" i="53"/>
  <c r="H384" i="53"/>
  <c r="P383" i="53"/>
  <c r="M383" i="53"/>
  <c r="J383" i="53"/>
  <c r="I383" i="53"/>
  <c r="H383" i="53"/>
  <c r="P382" i="53"/>
  <c r="M382" i="53"/>
  <c r="J382" i="53"/>
  <c r="I382" i="53"/>
  <c r="H382" i="53"/>
  <c r="P381" i="53"/>
  <c r="M381" i="53"/>
  <c r="J381" i="53"/>
  <c r="I381" i="53"/>
  <c r="H381" i="53"/>
  <c r="P380" i="53"/>
  <c r="M380" i="53"/>
  <c r="J380" i="53"/>
  <c r="I380" i="53"/>
  <c r="H380" i="53"/>
  <c r="P379" i="53"/>
  <c r="M379" i="53"/>
  <c r="J379" i="53"/>
  <c r="I379" i="53"/>
  <c r="H379" i="53"/>
  <c r="P378" i="53"/>
  <c r="M378" i="53"/>
  <c r="J378" i="53"/>
  <c r="I378" i="53"/>
  <c r="H378" i="53"/>
  <c r="J377" i="53"/>
  <c r="I377" i="53"/>
  <c r="H377" i="53"/>
  <c r="P376" i="53"/>
  <c r="M376" i="53"/>
  <c r="J376" i="53"/>
  <c r="I376" i="53"/>
  <c r="H376" i="53"/>
  <c r="P375" i="53"/>
  <c r="M375" i="53"/>
  <c r="J374" i="53"/>
  <c r="I374" i="53"/>
  <c r="H374" i="53"/>
  <c r="P373" i="53"/>
  <c r="M373" i="53"/>
  <c r="J373" i="53"/>
  <c r="I373" i="53"/>
  <c r="H373" i="53"/>
  <c r="P372" i="53"/>
  <c r="J372" i="53"/>
  <c r="I372" i="53"/>
  <c r="H372" i="53"/>
  <c r="J371" i="53"/>
  <c r="I371" i="53"/>
  <c r="P370" i="53"/>
  <c r="M370" i="53"/>
  <c r="J370" i="53"/>
  <c r="I370" i="53"/>
  <c r="H370" i="53"/>
  <c r="P367" i="53"/>
  <c r="M367" i="53"/>
  <c r="J367" i="53"/>
  <c r="I367" i="53"/>
  <c r="H367" i="53"/>
  <c r="P366" i="53"/>
  <c r="M366" i="53"/>
  <c r="J366" i="53"/>
  <c r="I366" i="53"/>
  <c r="H366" i="53"/>
  <c r="P365" i="53"/>
  <c r="M365" i="53"/>
  <c r="J365" i="53"/>
  <c r="I365" i="53"/>
  <c r="H365" i="53"/>
  <c r="J364" i="53"/>
  <c r="I364" i="53"/>
  <c r="H364" i="53"/>
  <c r="P363" i="53"/>
  <c r="J363" i="53"/>
  <c r="I363" i="53"/>
  <c r="H363" i="53"/>
  <c r="P362" i="53"/>
  <c r="M362" i="53"/>
  <c r="J362" i="53"/>
  <c r="I362" i="53"/>
  <c r="H362" i="53"/>
  <c r="P361" i="53"/>
  <c r="M361" i="53"/>
  <c r="J361" i="53"/>
  <c r="I361" i="53"/>
  <c r="H361" i="53"/>
  <c r="P359" i="53"/>
  <c r="M359" i="53"/>
  <c r="J359" i="53"/>
  <c r="I359" i="53"/>
  <c r="H359" i="53"/>
  <c r="P358" i="53"/>
  <c r="M358" i="53"/>
  <c r="J358" i="53"/>
  <c r="I358" i="53"/>
  <c r="H358" i="53"/>
  <c r="P357" i="53"/>
  <c r="J357" i="53"/>
  <c r="I357" i="53"/>
  <c r="H357" i="53"/>
  <c r="P356" i="53"/>
  <c r="M356" i="53"/>
  <c r="J356" i="53"/>
  <c r="I356" i="53"/>
  <c r="H356" i="53"/>
  <c r="J355" i="53"/>
  <c r="I355" i="53"/>
  <c r="H355" i="53"/>
  <c r="P354" i="53"/>
  <c r="M354" i="53"/>
  <c r="P352" i="53"/>
  <c r="P351" i="53"/>
  <c r="M351" i="53"/>
  <c r="J351" i="53"/>
  <c r="I351" i="53"/>
  <c r="H351" i="53"/>
  <c r="P350" i="53"/>
  <c r="M350" i="53"/>
  <c r="J350" i="53"/>
  <c r="I350" i="53"/>
  <c r="H350" i="53"/>
  <c r="J349" i="53"/>
  <c r="I349" i="53"/>
  <c r="H349" i="53"/>
  <c r="J348" i="53"/>
  <c r="I348" i="53"/>
  <c r="H348" i="53"/>
  <c r="P347" i="53"/>
  <c r="M347" i="53"/>
  <c r="J347" i="53"/>
  <c r="I347" i="53"/>
  <c r="H347" i="53"/>
  <c r="P346" i="53"/>
  <c r="M346" i="53"/>
  <c r="P345" i="53"/>
  <c r="J345" i="53"/>
  <c r="I345" i="53"/>
  <c r="H345" i="53"/>
  <c r="P344" i="53"/>
  <c r="M344" i="53"/>
  <c r="J344" i="53"/>
  <c r="I344" i="53"/>
  <c r="H344" i="53"/>
  <c r="J343" i="53"/>
  <c r="I343" i="53"/>
  <c r="H343" i="53"/>
  <c r="P342" i="53"/>
  <c r="J342" i="53"/>
  <c r="I342" i="53"/>
  <c r="H342" i="53"/>
  <c r="J341" i="53"/>
  <c r="I341" i="53"/>
  <c r="H341" i="53"/>
  <c r="P340" i="53"/>
  <c r="M340" i="53"/>
  <c r="J340" i="53"/>
  <c r="I340" i="53"/>
  <c r="H340" i="53"/>
  <c r="P339" i="53"/>
  <c r="M339" i="53"/>
  <c r="P338" i="53"/>
  <c r="M338" i="53"/>
  <c r="J338" i="53"/>
  <c r="I338" i="53"/>
  <c r="H338" i="53"/>
  <c r="J336" i="53"/>
  <c r="I336" i="53"/>
  <c r="H336" i="53"/>
  <c r="P335" i="53"/>
  <c r="M335" i="53"/>
  <c r="J335" i="53"/>
  <c r="I335" i="53"/>
  <c r="P334" i="53"/>
  <c r="J334" i="53"/>
  <c r="I334" i="53"/>
  <c r="H334" i="53"/>
  <c r="P333" i="53"/>
  <c r="M333" i="53"/>
  <c r="J333" i="53"/>
  <c r="I333" i="53"/>
  <c r="H333" i="53"/>
  <c r="P332" i="53"/>
  <c r="M332" i="53"/>
  <c r="J332" i="53"/>
  <c r="I332" i="53"/>
  <c r="H332" i="53"/>
  <c r="P331" i="53"/>
  <c r="M331" i="53"/>
  <c r="J331" i="53"/>
  <c r="I331" i="53"/>
  <c r="H331" i="53"/>
  <c r="J330" i="53"/>
  <c r="I330" i="53"/>
  <c r="H330" i="53"/>
  <c r="J329" i="53"/>
  <c r="I329" i="53"/>
  <c r="H329" i="53"/>
  <c r="P328" i="53"/>
  <c r="M328" i="53"/>
  <c r="P327" i="53"/>
  <c r="M327" i="53"/>
  <c r="J327" i="53"/>
  <c r="I327" i="53"/>
  <c r="H327" i="53"/>
  <c r="J326" i="53"/>
  <c r="I326" i="53"/>
  <c r="H326" i="53"/>
  <c r="P325" i="53"/>
  <c r="M325" i="53"/>
  <c r="J325" i="53"/>
  <c r="I325" i="53"/>
  <c r="H325" i="53"/>
  <c r="J324" i="53"/>
  <c r="I324" i="53"/>
  <c r="H324" i="53"/>
  <c r="P323" i="53"/>
  <c r="M323" i="53"/>
  <c r="J323" i="53"/>
  <c r="I323" i="53"/>
  <c r="H323" i="53"/>
  <c r="J322" i="53"/>
  <c r="I322" i="53"/>
  <c r="H322" i="53"/>
  <c r="P321" i="53"/>
  <c r="M321" i="53"/>
  <c r="J321" i="53"/>
  <c r="I321" i="53"/>
  <c r="H321" i="53"/>
  <c r="J320" i="53"/>
  <c r="I320" i="53"/>
  <c r="H320" i="53"/>
  <c r="P319" i="53"/>
  <c r="M319" i="53"/>
  <c r="J319" i="53"/>
  <c r="I319" i="53"/>
  <c r="H319" i="53"/>
  <c r="J318" i="53"/>
  <c r="I318" i="53"/>
  <c r="H318" i="53"/>
  <c r="P317" i="53"/>
  <c r="M317" i="53"/>
  <c r="J316" i="53"/>
  <c r="I316" i="53"/>
  <c r="P315" i="53"/>
  <c r="M315" i="53"/>
  <c r="J315" i="53"/>
  <c r="I315" i="53"/>
  <c r="H315" i="53"/>
  <c r="J314" i="53"/>
  <c r="I314" i="53"/>
  <c r="H314" i="53"/>
  <c r="P313" i="53"/>
  <c r="M313" i="53"/>
  <c r="J313" i="53"/>
  <c r="I313" i="53"/>
  <c r="I311" i="53"/>
  <c r="H311" i="53"/>
  <c r="P310" i="53"/>
  <c r="M310" i="53"/>
  <c r="J310" i="53"/>
  <c r="I310" i="53"/>
  <c r="H310" i="53"/>
  <c r="J309" i="53"/>
  <c r="I309" i="53"/>
  <c r="H309" i="53"/>
  <c r="P307" i="53"/>
  <c r="M307" i="53"/>
  <c r="J307" i="53"/>
  <c r="I307" i="53"/>
  <c r="P306" i="53"/>
  <c r="M306" i="53"/>
  <c r="J306" i="53"/>
  <c r="I306" i="53"/>
  <c r="H306" i="53"/>
  <c r="P305" i="53"/>
  <c r="P304" i="53"/>
  <c r="J304" i="53"/>
  <c r="I304" i="53"/>
  <c r="H304" i="53"/>
  <c r="P303" i="53"/>
  <c r="M303" i="53"/>
  <c r="J302" i="53"/>
  <c r="I302" i="53"/>
  <c r="H302" i="53"/>
  <c r="J301" i="53"/>
  <c r="I301" i="53"/>
  <c r="H301" i="53"/>
  <c r="P300" i="53"/>
  <c r="M300" i="53"/>
  <c r="J300" i="53"/>
  <c r="I300" i="53"/>
  <c r="H300" i="53"/>
  <c r="J299" i="53"/>
  <c r="I299" i="53"/>
  <c r="H299" i="53"/>
  <c r="J298" i="53"/>
  <c r="I298" i="53"/>
  <c r="H298" i="53"/>
  <c r="P297" i="53"/>
  <c r="M297" i="53"/>
  <c r="J296" i="53"/>
  <c r="I296" i="53"/>
  <c r="H296" i="53"/>
  <c r="P295" i="53"/>
  <c r="M295" i="53"/>
  <c r="J295" i="53"/>
  <c r="I295" i="53"/>
  <c r="P294" i="53"/>
  <c r="M294" i="53"/>
  <c r="J294" i="53"/>
  <c r="I294" i="53"/>
  <c r="H294" i="53"/>
  <c r="P293" i="53"/>
  <c r="J293" i="53"/>
  <c r="I293" i="53"/>
  <c r="H293" i="53"/>
  <c r="J291" i="53"/>
  <c r="I291" i="53"/>
  <c r="H291" i="53"/>
  <c r="P290" i="53"/>
  <c r="M290" i="53"/>
  <c r="J290" i="53"/>
  <c r="I290" i="53"/>
  <c r="H290" i="53"/>
  <c r="J289" i="53"/>
  <c r="I289" i="53"/>
  <c r="H289" i="53"/>
  <c r="P288" i="53"/>
  <c r="M288" i="53"/>
  <c r="P287" i="53"/>
  <c r="M287" i="53"/>
  <c r="J287" i="53"/>
  <c r="I287" i="53"/>
  <c r="H287" i="53"/>
  <c r="P285" i="53"/>
  <c r="M285" i="53"/>
  <c r="J285" i="53"/>
  <c r="I285" i="53"/>
  <c r="H285" i="53"/>
  <c r="P284" i="53"/>
  <c r="M284" i="53"/>
  <c r="J284" i="53"/>
  <c r="I284" i="53"/>
  <c r="H284" i="53"/>
  <c r="J282" i="53"/>
  <c r="I282" i="53"/>
  <c r="H282" i="53"/>
  <c r="J281" i="53"/>
  <c r="I281" i="53"/>
  <c r="H281" i="53"/>
  <c r="P280" i="53"/>
  <c r="M280" i="53"/>
  <c r="J280" i="53"/>
  <c r="I280" i="53"/>
  <c r="H280" i="53"/>
  <c r="J279" i="53"/>
  <c r="I279" i="53"/>
  <c r="H279" i="53"/>
  <c r="P278" i="53"/>
  <c r="J278" i="53"/>
  <c r="I278" i="53"/>
  <c r="H278" i="53"/>
  <c r="P277" i="53"/>
  <c r="J277" i="53"/>
  <c r="I277" i="53"/>
  <c r="H277" i="53"/>
  <c r="P276" i="53"/>
  <c r="M276" i="53"/>
  <c r="J276" i="53"/>
  <c r="I276" i="53"/>
  <c r="H276" i="53"/>
  <c r="P275" i="53"/>
  <c r="M275" i="53"/>
  <c r="J275" i="53"/>
  <c r="I275" i="53"/>
  <c r="P274" i="53"/>
  <c r="M274" i="53"/>
  <c r="J274" i="53"/>
  <c r="I274" i="53"/>
  <c r="H274" i="53"/>
  <c r="P273" i="53"/>
  <c r="J273" i="53"/>
  <c r="I273" i="53"/>
  <c r="H273" i="53"/>
  <c r="P272" i="53"/>
  <c r="M272" i="53"/>
  <c r="J272" i="53"/>
  <c r="I272" i="53"/>
  <c r="J271" i="53"/>
  <c r="I271" i="53"/>
  <c r="H271" i="53"/>
  <c r="P270" i="53"/>
  <c r="M270" i="53"/>
  <c r="J270" i="53"/>
  <c r="I270" i="53"/>
  <c r="H270" i="53"/>
  <c r="J269" i="53"/>
  <c r="I269" i="53"/>
  <c r="H269" i="53"/>
  <c r="P268" i="53"/>
  <c r="M268" i="53"/>
  <c r="J267" i="53"/>
  <c r="I267" i="53"/>
  <c r="H267" i="53"/>
  <c r="P266" i="53"/>
  <c r="M266" i="53"/>
  <c r="J266" i="53"/>
  <c r="I266" i="53"/>
  <c r="H266" i="53"/>
  <c r="J264" i="53"/>
  <c r="I264" i="53"/>
  <c r="H264" i="53"/>
  <c r="J261" i="53"/>
  <c r="I261" i="53"/>
  <c r="H261" i="53"/>
  <c r="P260" i="53"/>
  <c r="M260" i="53"/>
  <c r="J260" i="53"/>
  <c r="I260" i="53"/>
  <c r="H260" i="53"/>
  <c r="J259" i="53"/>
  <c r="I259" i="53"/>
  <c r="H259" i="53"/>
  <c r="P258" i="53"/>
  <c r="J258" i="53"/>
  <c r="I258" i="53"/>
  <c r="H258" i="53"/>
  <c r="P257" i="53"/>
  <c r="M257" i="53"/>
  <c r="J257" i="53"/>
  <c r="I257" i="53"/>
  <c r="H257" i="53"/>
  <c r="J255" i="53"/>
  <c r="I255" i="53"/>
  <c r="H255" i="53"/>
  <c r="J254" i="53"/>
  <c r="I254" i="53"/>
  <c r="H254" i="53"/>
  <c r="J253" i="53"/>
  <c r="I253" i="53"/>
  <c r="H253" i="53"/>
  <c r="P252" i="53"/>
  <c r="M252" i="53"/>
  <c r="J251" i="53"/>
  <c r="I251" i="53"/>
  <c r="H251" i="53"/>
  <c r="P250" i="53"/>
  <c r="M250" i="53"/>
  <c r="J250" i="53"/>
  <c r="I250" i="53"/>
  <c r="H250" i="53"/>
  <c r="J249" i="53"/>
  <c r="I249" i="53"/>
  <c r="H249" i="53"/>
  <c r="P248" i="53"/>
  <c r="M248" i="53"/>
  <c r="J248" i="53"/>
  <c r="I248" i="53"/>
  <c r="H248" i="53"/>
  <c r="P247" i="53"/>
  <c r="M247" i="53"/>
  <c r="J247" i="53"/>
  <c r="I247" i="53"/>
  <c r="H247" i="53"/>
  <c r="P246" i="53"/>
  <c r="M246" i="53"/>
  <c r="J246" i="53"/>
  <c r="I246" i="53"/>
  <c r="H246" i="53"/>
  <c r="J245" i="53"/>
  <c r="I245" i="53"/>
  <c r="J244" i="53"/>
  <c r="I244" i="53"/>
  <c r="H244" i="53"/>
  <c r="P243" i="53"/>
  <c r="M243" i="53"/>
  <c r="J243" i="53"/>
  <c r="I243" i="53"/>
  <c r="H243" i="53"/>
  <c r="P242" i="53"/>
  <c r="M242" i="53"/>
  <c r="J242" i="53"/>
  <c r="I242" i="53"/>
  <c r="H242" i="53"/>
  <c r="P240" i="53"/>
  <c r="M240" i="53"/>
  <c r="J240" i="53"/>
  <c r="I240" i="53"/>
  <c r="H240" i="53"/>
  <c r="P239" i="53"/>
  <c r="M239" i="53"/>
  <c r="J239" i="53"/>
  <c r="I239" i="53"/>
  <c r="H239" i="53"/>
  <c r="P237" i="53"/>
  <c r="J237" i="53"/>
  <c r="I237" i="53"/>
  <c r="H237" i="53"/>
  <c r="P236" i="53"/>
  <c r="M236" i="53"/>
  <c r="J236" i="53"/>
  <c r="I236" i="53"/>
  <c r="J234" i="53"/>
  <c r="I234" i="53"/>
  <c r="H234" i="53"/>
  <c r="P232" i="53"/>
  <c r="J232" i="53"/>
  <c r="I232" i="53"/>
  <c r="H232" i="53"/>
  <c r="P231" i="53"/>
  <c r="M231" i="53"/>
  <c r="J231" i="53"/>
  <c r="I231" i="53"/>
  <c r="H231" i="53"/>
  <c r="J230" i="53"/>
  <c r="I230" i="53"/>
  <c r="H230" i="53"/>
  <c r="J228" i="53"/>
  <c r="I228" i="53"/>
  <c r="H228" i="53"/>
  <c r="J227" i="53"/>
  <c r="I227" i="53"/>
  <c r="H227" i="53"/>
  <c r="P226" i="53"/>
  <c r="M226" i="53"/>
  <c r="J226" i="53"/>
  <c r="I226" i="53"/>
  <c r="J225" i="53"/>
  <c r="I225" i="53"/>
  <c r="H225" i="53"/>
  <c r="P224" i="53"/>
  <c r="M224" i="53"/>
  <c r="J224" i="53"/>
  <c r="I224" i="53"/>
  <c r="H224" i="53"/>
  <c r="P223" i="53"/>
  <c r="M223" i="53"/>
  <c r="J223" i="53"/>
  <c r="I223" i="53"/>
  <c r="P222" i="53"/>
  <c r="M222" i="53"/>
  <c r="P221" i="53"/>
  <c r="M221" i="53"/>
  <c r="P220" i="53"/>
  <c r="M220" i="53"/>
  <c r="J220" i="53"/>
  <c r="I220" i="53"/>
  <c r="P219" i="53"/>
  <c r="M219" i="53"/>
  <c r="P218" i="53"/>
  <c r="M218" i="53"/>
  <c r="J218" i="53"/>
  <c r="I218" i="53"/>
  <c r="H218" i="53"/>
  <c r="P217" i="53"/>
  <c r="M217" i="53"/>
  <c r="J216" i="53"/>
  <c r="I216" i="53"/>
  <c r="H216" i="53"/>
  <c r="P215" i="53"/>
  <c r="M215" i="53"/>
  <c r="J214" i="53"/>
  <c r="I214" i="53"/>
  <c r="H214" i="53"/>
  <c r="P213" i="53"/>
  <c r="M213" i="53"/>
  <c r="J213" i="53"/>
  <c r="I213" i="53"/>
  <c r="H213" i="53"/>
  <c r="P212" i="53"/>
  <c r="J212" i="53"/>
  <c r="I212" i="53"/>
  <c r="H212" i="53"/>
  <c r="P211" i="53"/>
  <c r="M211" i="53"/>
  <c r="J211" i="53"/>
  <c r="I211" i="53"/>
  <c r="H211" i="53"/>
  <c r="J210" i="53"/>
  <c r="I210" i="53"/>
  <c r="H210" i="53"/>
  <c r="P209" i="53"/>
  <c r="M209" i="53"/>
  <c r="J209" i="53"/>
  <c r="I209" i="53"/>
  <c r="P207" i="53"/>
  <c r="M207" i="53"/>
  <c r="J207" i="53"/>
  <c r="I207" i="53"/>
  <c r="H207" i="53"/>
  <c r="J205" i="53"/>
  <c r="I205" i="53"/>
  <c r="H205" i="53"/>
  <c r="P204" i="53"/>
  <c r="J204" i="53"/>
  <c r="I204" i="53"/>
  <c r="H204" i="53"/>
  <c r="J202" i="53"/>
  <c r="I202" i="53"/>
  <c r="H202" i="53"/>
  <c r="P201" i="53"/>
  <c r="M201" i="53"/>
  <c r="J201" i="53"/>
  <c r="I201" i="53"/>
  <c r="P200" i="53"/>
  <c r="M200" i="53"/>
  <c r="J200" i="53"/>
  <c r="I200" i="53"/>
  <c r="J199" i="53"/>
  <c r="I199" i="53"/>
  <c r="H199" i="53"/>
  <c r="J198" i="53"/>
  <c r="I198" i="53"/>
  <c r="H198" i="53"/>
  <c r="P197" i="53"/>
  <c r="M197" i="53"/>
  <c r="J197" i="53"/>
  <c r="I197" i="53"/>
  <c r="H197" i="53"/>
  <c r="J196" i="53"/>
  <c r="I196" i="53"/>
  <c r="H196" i="53"/>
  <c r="J195" i="53"/>
  <c r="I195" i="53"/>
  <c r="H195" i="53"/>
  <c r="J194" i="53"/>
  <c r="I194" i="53"/>
  <c r="H194" i="53"/>
  <c r="J193" i="53"/>
  <c r="I193" i="53"/>
  <c r="H193" i="53"/>
  <c r="P192" i="53"/>
  <c r="M192" i="53"/>
  <c r="J192" i="53"/>
  <c r="I192" i="53"/>
  <c r="H192" i="53"/>
  <c r="J191" i="53"/>
  <c r="I191" i="53"/>
  <c r="H191" i="53"/>
  <c r="J189" i="53"/>
  <c r="I189" i="53"/>
  <c r="H189" i="53"/>
  <c r="J188" i="53"/>
  <c r="I188" i="53"/>
  <c r="H188" i="53"/>
  <c r="P187" i="53"/>
  <c r="M187" i="53"/>
  <c r="J187" i="53"/>
  <c r="I187" i="53"/>
  <c r="H187" i="53"/>
  <c r="P186" i="53"/>
  <c r="M186" i="53"/>
  <c r="J186" i="53"/>
  <c r="I186" i="53"/>
  <c r="H186" i="53"/>
  <c r="P185" i="53"/>
  <c r="J185" i="53"/>
  <c r="I185" i="53"/>
  <c r="H185" i="53"/>
  <c r="J184" i="53"/>
  <c r="I184" i="53"/>
  <c r="H184" i="53"/>
  <c r="P183" i="53"/>
  <c r="J183" i="53"/>
  <c r="I183" i="53"/>
  <c r="H183" i="53"/>
  <c r="J182" i="53"/>
  <c r="I182" i="53"/>
  <c r="H182" i="53"/>
  <c r="J180" i="53"/>
  <c r="I180" i="53"/>
  <c r="H180" i="53"/>
  <c r="P179" i="53"/>
  <c r="M179" i="53"/>
  <c r="J179" i="53"/>
  <c r="I179" i="53"/>
  <c r="H179" i="53"/>
  <c r="P178" i="53"/>
  <c r="M178" i="53"/>
  <c r="J178" i="53"/>
  <c r="I178" i="53"/>
  <c r="H178" i="53"/>
  <c r="P177" i="53"/>
  <c r="M177" i="53"/>
  <c r="J177" i="53"/>
  <c r="I177" i="53"/>
  <c r="H177" i="53"/>
  <c r="P176" i="53"/>
  <c r="M176" i="53"/>
  <c r="P175" i="53"/>
  <c r="M175" i="53"/>
  <c r="J175" i="53"/>
  <c r="I175" i="53"/>
  <c r="P174" i="53"/>
  <c r="M174" i="53"/>
  <c r="J174" i="53"/>
  <c r="I174" i="53"/>
  <c r="H174" i="53"/>
  <c r="P173" i="53"/>
  <c r="J173" i="53"/>
  <c r="I173" i="53"/>
  <c r="H173" i="53"/>
  <c r="P172" i="53"/>
  <c r="M172" i="53"/>
  <c r="J169" i="53"/>
  <c r="I169" i="53"/>
  <c r="H169" i="53"/>
  <c r="P168" i="53"/>
  <c r="M168" i="53"/>
  <c r="J168" i="53"/>
  <c r="I168" i="53"/>
  <c r="H168" i="53"/>
  <c r="J167" i="53"/>
  <c r="I167" i="53"/>
  <c r="H167" i="53"/>
  <c r="J166" i="53"/>
  <c r="I166" i="53"/>
  <c r="H166" i="53"/>
  <c r="J165" i="53"/>
  <c r="I165" i="53"/>
  <c r="H165" i="53"/>
  <c r="J164" i="53"/>
  <c r="I164" i="53"/>
  <c r="H164" i="53"/>
  <c r="P163" i="53"/>
  <c r="M163" i="53"/>
  <c r="J163" i="53"/>
  <c r="I163" i="53"/>
  <c r="H163" i="53"/>
  <c r="J162" i="53"/>
  <c r="I162" i="53"/>
  <c r="H162" i="53"/>
  <c r="P161" i="53"/>
  <c r="M161" i="53"/>
  <c r="J161" i="53"/>
  <c r="I161" i="53"/>
  <c r="H161" i="53"/>
  <c r="J160" i="53"/>
  <c r="I160" i="53"/>
  <c r="H160" i="53"/>
  <c r="P159" i="53"/>
  <c r="M159" i="53"/>
  <c r="J159" i="53"/>
  <c r="I159" i="53"/>
  <c r="P158" i="53"/>
  <c r="M158" i="53"/>
  <c r="J158" i="53"/>
  <c r="I158" i="53"/>
  <c r="P157" i="53"/>
  <c r="M157" i="53"/>
  <c r="J157" i="53"/>
  <c r="I157" i="53"/>
  <c r="H157" i="53"/>
  <c r="P156" i="53"/>
  <c r="M156" i="53"/>
  <c r="J156" i="53"/>
  <c r="I156" i="53"/>
  <c r="H156" i="53"/>
  <c r="P155" i="53"/>
  <c r="M155" i="53"/>
  <c r="J155" i="53"/>
  <c r="I155" i="53"/>
  <c r="H155" i="53"/>
  <c r="P154" i="53"/>
  <c r="M154" i="53"/>
  <c r="J154" i="53"/>
  <c r="I154" i="53"/>
  <c r="H154" i="53"/>
  <c r="J153" i="53"/>
  <c r="I153" i="53"/>
  <c r="H153" i="53"/>
  <c r="J151" i="53"/>
  <c r="I151" i="53"/>
  <c r="H151" i="53"/>
  <c r="P150" i="53"/>
  <c r="M150" i="53"/>
  <c r="J150" i="53"/>
  <c r="I150" i="53"/>
  <c r="J148" i="53"/>
  <c r="I148" i="53"/>
  <c r="H148" i="53"/>
  <c r="P147" i="53"/>
  <c r="M147" i="53"/>
  <c r="J147" i="53"/>
  <c r="I147" i="53"/>
  <c r="H147" i="53"/>
  <c r="J146" i="53"/>
  <c r="I146" i="53"/>
  <c r="H146" i="53"/>
  <c r="H145" i="53"/>
  <c r="P144" i="53"/>
  <c r="M144" i="53"/>
  <c r="J144" i="53"/>
  <c r="I144" i="53"/>
  <c r="H144" i="53"/>
  <c r="J143" i="53"/>
  <c r="I143" i="53"/>
  <c r="H143" i="53"/>
  <c r="P142" i="53"/>
  <c r="M142" i="53"/>
  <c r="J142" i="53"/>
  <c r="I142" i="53"/>
  <c r="H142" i="53"/>
  <c r="P141" i="53"/>
  <c r="J141" i="53"/>
  <c r="I141" i="53"/>
  <c r="H141" i="53"/>
  <c r="J140" i="53"/>
  <c r="I140" i="53"/>
  <c r="H140" i="53"/>
  <c r="P139" i="53"/>
  <c r="M139" i="53"/>
  <c r="J139" i="53"/>
  <c r="I139" i="53"/>
  <c r="J138" i="53"/>
  <c r="I138" i="53"/>
  <c r="H138" i="53"/>
  <c r="J137" i="53"/>
  <c r="I137" i="53"/>
  <c r="H137" i="53"/>
  <c r="P135" i="53"/>
  <c r="P134" i="53"/>
  <c r="M134" i="53"/>
  <c r="J133" i="53"/>
  <c r="I133" i="53"/>
  <c r="H133" i="53"/>
  <c r="P132" i="53"/>
  <c r="M132" i="53"/>
  <c r="J132" i="53"/>
  <c r="I132" i="53"/>
  <c r="H132" i="53"/>
  <c r="J131" i="53"/>
  <c r="I131" i="53"/>
  <c r="H131" i="53"/>
  <c r="P130" i="53"/>
  <c r="M130" i="53"/>
  <c r="J130" i="53"/>
  <c r="I130" i="53"/>
  <c r="H130" i="53"/>
  <c r="P129" i="53"/>
  <c r="M129" i="53"/>
  <c r="J129" i="53"/>
  <c r="I129" i="53"/>
  <c r="H129" i="53"/>
  <c r="P127" i="53"/>
  <c r="M127" i="53"/>
  <c r="J127" i="53"/>
  <c r="I127" i="53"/>
  <c r="H127" i="53"/>
  <c r="J126" i="53"/>
  <c r="I126" i="53"/>
  <c r="H126" i="53"/>
  <c r="P125" i="53"/>
  <c r="M125" i="53"/>
  <c r="J125" i="53"/>
  <c r="I125" i="53"/>
  <c r="H125" i="53"/>
  <c r="J124" i="53"/>
  <c r="I124" i="53"/>
  <c r="H124" i="53"/>
  <c r="P122" i="53"/>
  <c r="J122" i="53"/>
  <c r="I122" i="53"/>
  <c r="H122" i="53"/>
  <c r="P119" i="53"/>
  <c r="M119" i="53"/>
  <c r="J119" i="53"/>
  <c r="I119" i="53"/>
  <c r="H119" i="53"/>
  <c r="J118" i="53"/>
  <c r="I118" i="53"/>
  <c r="H118" i="53"/>
  <c r="P117" i="53"/>
  <c r="J117" i="53"/>
  <c r="I117" i="53"/>
  <c r="H117" i="53"/>
  <c r="I116" i="53"/>
  <c r="H116" i="53"/>
  <c r="P115" i="53"/>
  <c r="M115" i="53"/>
  <c r="P102" i="53"/>
  <c r="P101" i="53"/>
  <c r="M96" i="53"/>
  <c r="M95" i="53"/>
  <c r="P94" i="53"/>
  <c r="M94" i="53"/>
  <c r="P93" i="53"/>
  <c r="M93" i="53"/>
  <c r="P92" i="53"/>
  <c r="M92" i="53"/>
  <c r="P91" i="53"/>
  <c r="M91" i="53"/>
  <c r="P90" i="53"/>
  <c r="M90" i="53"/>
  <c r="P89" i="53"/>
  <c r="M89" i="53"/>
  <c r="P88" i="53"/>
  <c r="M88" i="53"/>
  <c r="M87" i="53"/>
  <c r="P86" i="53"/>
  <c r="M86" i="53"/>
  <c r="M85" i="53"/>
  <c r="M84" i="53"/>
  <c r="P83" i="53"/>
  <c r="M83" i="53"/>
  <c r="M82" i="53"/>
  <c r="P81" i="53"/>
  <c r="M81" i="53"/>
  <c r="P80" i="53"/>
  <c r="M80" i="53"/>
  <c r="P79" i="53"/>
  <c r="M79" i="53"/>
  <c r="P78" i="53"/>
  <c r="M78" i="53"/>
  <c r="P77" i="53"/>
  <c r="M77" i="53"/>
  <c r="P76" i="53"/>
  <c r="M76" i="53"/>
  <c r="P75" i="53"/>
  <c r="M75" i="53"/>
  <c r="P74" i="53"/>
  <c r="M74" i="53"/>
  <c r="P73" i="53"/>
  <c r="M73" i="53"/>
  <c r="P72" i="53"/>
  <c r="M72" i="53"/>
  <c r="P71" i="53"/>
  <c r="M71" i="53"/>
  <c r="P70" i="53"/>
  <c r="M70" i="53"/>
  <c r="P69" i="53"/>
  <c r="M69" i="53"/>
  <c r="P68" i="53"/>
  <c r="M68" i="53"/>
  <c r="P67" i="53"/>
  <c r="M67" i="53"/>
  <c r="P66" i="53"/>
  <c r="P65" i="53"/>
  <c r="M65" i="53"/>
  <c r="P64" i="53"/>
  <c r="M64" i="53"/>
  <c r="P63" i="53"/>
  <c r="M63" i="53"/>
  <c r="P62" i="53"/>
  <c r="M62" i="53"/>
  <c r="P61" i="53"/>
  <c r="M61" i="53"/>
  <c r="P60" i="53"/>
  <c r="M60" i="53"/>
  <c r="P59" i="53"/>
  <c r="M59" i="53"/>
  <c r="P58" i="53"/>
  <c r="M58" i="53"/>
  <c r="P57" i="53"/>
  <c r="M57" i="53"/>
  <c r="P56" i="53"/>
  <c r="M56" i="53"/>
  <c r="P55" i="53"/>
  <c r="M55" i="53"/>
  <c r="P54" i="53"/>
  <c r="M54" i="53"/>
  <c r="P53" i="53"/>
  <c r="M53" i="53"/>
  <c r="P52" i="53"/>
  <c r="M52" i="53"/>
  <c r="P51" i="53"/>
  <c r="M51" i="53"/>
  <c r="P50" i="53"/>
  <c r="M50" i="53"/>
  <c r="P49" i="53"/>
  <c r="M49" i="53"/>
  <c r="P48" i="53"/>
  <c r="M48" i="53"/>
  <c r="P47" i="53"/>
  <c r="M47" i="53"/>
  <c r="P46" i="53"/>
  <c r="M46" i="53"/>
  <c r="P45" i="53"/>
  <c r="M45" i="53"/>
  <c r="P44" i="53"/>
  <c r="M44" i="53"/>
  <c r="P43" i="53"/>
  <c r="M43" i="53"/>
  <c r="P42" i="53"/>
  <c r="M42" i="53"/>
  <c r="P41" i="53"/>
  <c r="M41" i="53"/>
  <c r="P40" i="53"/>
  <c r="M40" i="53"/>
  <c r="P39" i="53"/>
  <c r="M39" i="53"/>
  <c r="P38" i="53"/>
  <c r="M38" i="53"/>
  <c r="P37" i="53"/>
  <c r="M37" i="53"/>
  <c r="P36" i="53"/>
  <c r="M36" i="53"/>
  <c r="P35" i="53"/>
  <c r="M35" i="53"/>
  <c r="P34" i="53"/>
  <c r="M34" i="53"/>
  <c r="P33" i="53"/>
  <c r="M33" i="53"/>
  <c r="P32" i="53"/>
  <c r="M32" i="53"/>
  <c r="P31" i="53"/>
  <c r="M31" i="53"/>
  <c r="P30" i="53"/>
  <c r="M30" i="53"/>
  <c r="P29" i="53"/>
  <c r="M29" i="53"/>
  <c r="P28" i="53"/>
  <c r="M28" i="53"/>
  <c r="P27" i="53"/>
  <c r="M27" i="53"/>
  <c r="P26" i="53"/>
  <c r="M26" i="53"/>
  <c r="P25" i="53"/>
  <c r="M25" i="53"/>
  <c r="P24" i="53"/>
  <c r="M24" i="53"/>
  <c r="P23" i="53"/>
  <c r="M23" i="53"/>
  <c r="P22" i="53"/>
  <c r="M22" i="53"/>
  <c r="P21" i="53"/>
  <c r="M21" i="53"/>
  <c r="P20" i="53"/>
  <c r="M20" i="53"/>
  <c r="P19" i="53"/>
  <c r="M19" i="53"/>
  <c r="P18" i="53"/>
  <c r="M18" i="53"/>
  <c r="P17" i="53"/>
  <c r="M17" i="53"/>
  <c r="P16" i="53"/>
  <c r="M16" i="53"/>
  <c r="P15" i="53"/>
  <c r="M15" i="53"/>
  <c r="P14" i="53"/>
  <c r="M14" i="53"/>
  <c r="P13" i="53"/>
  <c r="M13" i="53"/>
  <c r="P12" i="53"/>
  <c r="M12" i="53"/>
  <c r="P11" i="53"/>
  <c r="M11" i="53"/>
  <c r="P10" i="53"/>
  <c r="M10" i="53"/>
  <c r="P9" i="53"/>
  <c r="M9" i="53"/>
  <c r="P8" i="53"/>
  <c r="M8" i="53"/>
  <c r="D266" i="79"/>
  <c r="C266" i="79"/>
  <c r="B266" i="79"/>
  <c r="B265" i="79"/>
  <c r="F264" i="79"/>
  <c r="F265" i="79" s="1"/>
  <c r="B264" i="79"/>
  <c r="F260" i="79"/>
  <c r="D260" i="79"/>
  <c r="D263" i="79" s="1"/>
  <c r="D264" i="79" s="1"/>
  <c r="D265" i="79" s="1"/>
  <c r="G257" i="79"/>
  <c r="H223" i="79"/>
  <c r="G223" i="79"/>
  <c r="H216" i="79"/>
  <c r="G216" i="79"/>
  <c r="H209" i="79"/>
  <c r="H22" i="79"/>
  <c r="G22" i="79"/>
  <c r="H11" i="79"/>
  <c r="G11" i="79"/>
  <c r="G280" i="79" s="1"/>
  <c r="D19" i="73"/>
  <c r="C19" i="73"/>
  <c r="B19" i="73"/>
  <c r="D13" i="73"/>
  <c r="C13" i="73"/>
  <c r="B13" i="73"/>
  <c r="D7" i="73"/>
  <c r="C7" i="73"/>
  <c r="B7" i="73"/>
  <c r="H280" i="79" l="1"/>
  <c r="P107" i="21"/>
  <c r="O107" i="21"/>
  <c r="O108" i="21" s="1"/>
  <c r="L107" i="21"/>
  <c r="L108" i="21" s="1"/>
  <c r="H107" i="21"/>
  <c r="H108" i="21" s="1"/>
  <c r="F107" i="21"/>
  <c r="E107" i="21"/>
  <c r="D107" i="21"/>
  <c r="D108" i="21" s="1"/>
  <c r="O106" i="21"/>
  <c r="L106" i="21"/>
  <c r="H106" i="21"/>
  <c r="F106" i="21"/>
  <c r="F108" i="21" s="1"/>
  <c r="E106" i="21"/>
  <c r="D106" i="21"/>
  <c r="P105" i="21"/>
  <c r="O105" i="21"/>
  <c r="L105" i="21"/>
  <c r="H105" i="21"/>
  <c r="F105" i="21"/>
  <c r="E105" i="21"/>
  <c r="D105" i="21"/>
  <c r="Q103" i="21"/>
  <c r="P102" i="21"/>
  <c r="P106" i="21" s="1"/>
  <c r="Q101" i="21"/>
  <c r="E100" i="21"/>
  <c r="I99" i="21"/>
  <c r="I98" i="21"/>
  <c r="Q98" i="21" s="1"/>
  <c r="I97" i="21"/>
  <c r="Q97" i="21" s="1"/>
  <c r="L96" i="21"/>
  <c r="F96" i="21"/>
  <c r="D96" i="21"/>
  <c r="N95" i="21"/>
  <c r="I95" i="21"/>
  <c r="I96" i="21" s="1"/>
  <c r="N94" i="21"/>
  <c r="I94" i="21"/>
  <c r="Q94" i="21" s="1"/>
  <c r="N93" i="21"/>
  <c r="Q93" i="21" s="1"/>
  <c r="I93" i="21"/>
  <c r="L92" i="21"/>
  <c r="F92" i="21"/>
  <c r="N91" i="21"/>
  <c r="N92" i="21" s="1"/>
  <c r="I91" i="21"/>
  <c r="Q91" i="21" s="1"/>
  <c r="N90" i="21"/>
  <c r="I90" i="21"/>
  <c r="N89" i="21"/>
  <c r="I89" i="21"/>
  <c r="Q89" i="21" s="1"/>
  <c r="L88" i="21"/>
  <c r="N87" i="21"/>
  <c r="Q87" i="21" s="1"/>
  <c r="N86" i="21"/>
  <c r="Q86" i="21" s="1"/>
  <c r="N85" i="21"/>
  <c r="I85" i="21"/>
  <c r="L84" i="21"/>
  <c r="H84" i="21"/>
  <c r="F84" i="21"/>
  <c r="D84" i="21"/>
  <c r="N83" i="21"/>
  <c r="N84" i="21" s="1"/>
  <c r="I83" i="21"/>
  <c r="Q83" i="21" s="1"/>
  <c r="N82" i="21"/>
  <c r="I82" i="21"/>
  <c r="Q82" i="21" s="1"/>
  <c r="N81" i="21"/>
  <c r="I81" i="21"/>
  <c r="F80" i="21"/>
  <c r="D80" i="21"/>
  <c r="N79" i="21"/>
  <c r="I79" i="21"/>
  <c r="I80" i="21" s="1"/>
  <c r="Q78" i="21"/>
  <c r="N78" i="21"/>
  <c r="I78" i="21"/>
  <c r="N77" i="21"/>
  <c r="I77" i="21"/>
  <c r="Q77" i="21" s="1"/>
  <c r="L76" i="21"/>
  <c r="I76" i="21"/>
  <c r="F76" i="21"/>
  <c r="N75" i="21"/>
  <c r="I75" i="21"/>
  <c r="N74" i="21"/>
  <c r="I74" i="21"/>
  <c r="N73" i="21"/>
  <c r="I73" i="21"/>
  <c r="Q73" i="21" s="1"/>
  <c r="L72" i="21"/>
  <c r="Q71" i="21"/>
  <c r="N71" i="21"/>
  <c r="N70" i="21"/>
  <c r="N69" i="21"/>
  <c r="Q69" i="21" s="1"/>
  <c r="F68" i="21"/>
  <c r="D68" i="21"/>
  <c r="I67" i="21"/>
  <c r="Q67" i="21" s="1"/>
  <c r="N66" i="21"/>
  <c r="I66" i="21"/>
  <c r="N65" i="21"/>
  <c r="I65" i="21"/>
  <c r="Q65" i="21" s="1"/>
  <c r="L64" i="21"/>
  <c r="F64" i="21"/>
  <c r="D64" i="21"/>
  <c r="N63" i="21"/>
  <c r="N64" i="21" s="1"/>
  <c r="I63" i="21"/>
  <c r="I64" i="21" s="1"/>
  <c r="N62" i="21"/>
  <c r="I62" i="21"/>
  <c r="N61" i="21"/>
  <c r="I61" i="21"/>
  <c r="Q61" i="21" s="1"/>
  <c r="F60" i="21"/>
  <c r="D60" i="21"/>
  <c r="I59" i="21"/>
  <c r="I60" i="21" s="1"/>
  <c r="I58" i="21"/>
  <c r="Q58" i="21" s="1"/>
  <c r="I57" i="21"/>
  <c r="Q57" i="21" s="1"/>
  <c r="F56" i="21"/>
  <c r="D56" i="21"/>
  <c r="I55" i="21"/>
  <c r="N54" i="21"/>
  <c r="I54" i="21"/>
  <c r="Q54" i="21" s="1"/>
  <c r="N53" i="21"/>
  <c r="I53" i="21"/>
  <c r="Q51" i="21"/>
  <c r="N50" i="21"/>
  <c r="Q50" i="21" s="1"/>
  <c r="I49" i="21"/>
  <c r="Q49" i="21" s="1"/>
  <c r="F48" i="21"/>
  <c r="D48" i="21"/>
  <c r="N47" i="21"/>
  <c r="I47" i="21"/>
  <c r="Q47" i="21" s="1"/>
  <c r="N46" i="21"/>
  <c r="I46" i="21"/>
  <c r="Q46" i="21" s="1"/>
  <c r="N45" i="21"/>
  <c r="I45" i="21"/>
  <c r="Q45" i="21" s="1"/>
  <c r="L44" i="21"/>
  <c r="F44" i="21"/>
  <c r="D44" i="21"/>
  <c r="N43" i="21"/>
  <c r="N44" i="21" s="1"/>
  <c r="I43" i="21"/>
  <c r="N42" i="21"/>
  <c r="I42" i="21"/>
  <c r="Q42" i="21" s="1"/>
  <c r="N41" i="21"/>
  <c r="I41" i="21"/>
  <c r="Q41" i="21" s="1"/>
  <c r="F40" i="21"/>
  <c r="D40" i="21"/>
  <c r="Q39" i="21"/>
  <c r="N39" i="21"/>
  <c r="I39" i="21"/>
  <c r="N38" i="21"/>
  <c r="I38" i="21"/>
  <c r="Q38" i="21" s="1"/>
  <c r="N37" i="21"/>
  <c r="I37" i="21"/>
  <c r="Q37" i="21" s="1"/>
  <c r="T39" i="21" s="1"/>
  <c r="N35" i="21"/>
  <c r="Q35" i="21" s="1"/>
  <c r="Q34" i="21"/>
  <c r="N33" i="21"/>
  <c r="Q33" i="21" s="1"/>
  <c r="F32" i="21"/>
  <c r="D32" i="21"/>
  <c r="N31" i="21"/>
  <c r="Q31" i="21" s="1"/>
  <c r="I31" i="21"/>
  <c r="N30" i="21"/>
  <c r="I30" i="21"/>
  <c r="Q30" i="21" s="1"/>
  <c r="N29" i="21"/>
  <c r="I29" i="21"/>
  <c r="Q29" i="21" s="1"/>
  <c r="T31" i="21" s="1"/>
  <c r="L24" i="21"/>
  <c r="F24" i="21"/>
  <c r="E24" i="21"/>
  <c r="D24" i="21"/>
  <c r="N23" i="21"/>
  <c r="I23" i="21"/>
  <c r="N22" i="21"/>
  <c r="I22" i="21"/>
  <c r="Q22" i="21" s="1"/>
  <c r="N21" i="21"/>
  <c r="Q21" i="21" s="1"/>
  <c r="I21" i="21"/>
  <c r="L16" i="21"/>
  <c r="F16" i="21"/>
  <c r="D16" i="21"/>
  <c r="N15" i="21"/>
  <c r="I15" i="21"/>
  <c r="N14" i="21"/>
  <c r="Q14" i="21" s="1"/>
  <c r="I14" i="21"/>
  <c r="N13" i="21"/>
  <c r="I13" i="21"/>
  <c r="R30" i="21" l="1"/>
  <c r="I107" i="21"/>
  <c r="Q59" i="21"/>
  <c r="E108" i="21"/>
  <c r="I24" i="21"/>
  <c r="I56" i="21"/>
  <c r="Q79" i="21"/>
  <c r="Q80" i="21" s="1"/>
  <c r="Q95" i="21"/>
  <c r="T95" i="21" s="1"/>
  <c r="Q40" i="21"/>
  <c r="Q85" i="21"/>
  <c r="N107" i="21"/>
  <c r="I100" i="21"/>
  <c r="I32" i="21"/>
  <c r="I16" i="21"/>
  <c r="I40" i="21"/>
  <c r="Q62" i="21"/>
  <c r="N72" i="21"/>
  <c r="Q75" i="21"/>
  <c r="R75" i="21" s="1"/>
  <c r="Q81" i="21"/>
  <c r="T83" i="21" s="1"/>
  <c r="R82" i="21" s="1"/>
  <c r="P108" i="21"/>
  <c r="N24" i="21"/>
  <c r="I105" i="21"/>
  <c r="Q74" i="21"/>
  <c r="I106" i="21"/>
  <c r="I44" i="21"/>
  <c r="Q53" i="21"/>
  <c r="Q66" i="21"/>
  <c r="Q68" i="21" s="1"/>
  <c r="N76" i="21"/>
  <c r="Q90" i="21"/>
  <c r="Q106" i="21" s="1"/>
  <c r="Q102" i="21"/>
  <c r="R47" i="21"/>
  <c r="Q48" i="21"/>
  <c r="I108" i="21"/>
  <c r="R31" i="21"/>
  <c r="Q60" i="21"/>
  <c r="T87" i="21"/>
  <c r="R87" i="21" s="1"/>
  <c r="N108" i="21"/>
  <c r="T75" i="21"/>
  <c r="R74" i="21" s="1"/>
  <c r="R73" i="21"/>
  <c r="Q84" i="21"/>
  <c r="R86" i="21"/>
  <c r="Q88" i="21"/>
  <c r="T47" i="21"/>
  <c r="R45" i="21" s="1"/>
  <c r="T51" i="21"/>
  <c r="R51" i="21" s="1"/>
  <c r="T35" i="21"/>
  <c r="R34" i="21" s="1"/>
  <c r="R38" i="21"/>
  <c r="R46" i="21"/>
  <c r="T59" i="21"/>
  <c r="R57" i="21" s="1"/>
  <c r="I84" i="21"/>
  <c r="N96" i="21"/>
  <c r="R37" i="21"/>
  <c r="R40" i="21" s="1"/>
  <c r="Q55" i="21"/>
  <c r="Q70" i="21"/>
  <c r="N105" i="21"/>
  <c r="N16" i="21"/>
  <c r="Q32" i="21"/>
  <c r="Q43" i="21"/>
  <c r="T43" i="21" s="1"/>
  <c r="Q63" i="21"/>
  <c r="T63" i="21" s="1"/>
  <c r="I68" i="21"/>
  <c r="I92" i="21"/>
  <c r="Q99" i="21"/>
  <c r="T99" i="21" s="1"/>
  <c r="R39" i="21"/>
  <c r="Q72" i="21"/>
  <c r="N88" i="21"/>
  <c r="Q13" i="21"/>
  <c r="Q15" i="21"/>
  <c r="I48" i="21"/>
  <c r="N106" i="21"/>
  <c r="R29" i="21"/>
  <c r="T71" i="21"/>
  <c r="R71" i="21" s="1"/>
  <c r="Q23" i="21"/>
  <c r="T23" i="21" s="1"/>
  <c r="R93" i="21" l="1"/>
  <c r="R94" i="21"/>
  <c r="R96" i="21" s="1"/>
  <c r="R22" i="21"/>
  <c r="R21" i="21"/>
  <c r="R97" i="21"/>
  <c r="R98" i="21"/>
  <c r="R62" i="21"/>
  <c r="R61" i="21"/>
  <c r="R64" i="21" s="1"/>
  <c r="R95" i="21"/>
  <c r="Q92" i="21"/>
  <c r="Q96" i="21"/>
  <c r="T91" i="21"/>
  <c r="R91" i="21" s="1"/>
  <c r="Q76" i="21"/>
  <c r="R48" i="21"/>
  <c r="R85" i="21"/>
  <c r="R79" i="21"/>
  <c r="T103" i="21"/>
  <c r="R32" i="21"/>
  <c r="Q104" i="21"/>
  <c r="T67" i="21"/>
  <c r="R66" i="21" s="1"/>
  <c r="T79" i="21"/>
  <c r="R35" i="21"/>
  <c r="R42" i="21"/>
  <c r="R41" i="21"/>
  <c r="Q100" i="21"/>
  <c r="R99" i="21"/>
  <c r="R81" i="21"/>
  <c r="R50" i="21"/>
  <c r="R90" i="21"/>
  <c r="R43" i="21"/>
  <c r="Q44" i="21"/>
  <c r="R69" i="21"/>
  <c r="R83" i="21"/>
  <c r="Q16" i="21"/>
  <c r="Q107" i="21"/>
  <c r="R70" i="21"/>
  <c r="R89" i="21"/>
  <c r="R92" i="21" s="1"/>
  <c r="R49" i="21"/>
  <c r="R58" i="21"/>
  <c r="T15" i="21"/>
  <c r="R14" i="21" s="1"/>
  <c r="Q105" i="21"/>
  <c r="R59" i="21"/>
  <c r="R76" i="21"/>
  <c r="R88" i="21"/>
  <c r="Q24" i="21"/>
  <c r="R23" i="21"/>
  <c r="R24" i="21" s="1"/>
  <c r="R63" i="21"/>
  <c r="Q64" i="21"/>
  <c r="Q56" i="21"/>
  <c r="R33" i="21"/>
  <c r="T55" i="21"/>
  <c r="R36" i="21" l="1"/>
  <c r="R100" i="21"/>
  <c r="R67" i="21"/>
  <c r="R65" i="21"/>
  <c r="R68" i="21" s="1"/>
  <c r="R77" i="21"/>
  <c r="R80" i="21" s="1"/>
  <c r="R78" i="21"/>
  <c r="R60" i="21"/>
  <c r="R72" i="21"/>
  <c r="R103" i="21"/>
  <c r="R101" i="21"/>
  <c r="R52" i="21"/>
  <c r="R102" i="21"/>
  <c r="R53" i="21"/>
  <c r="R54" i="21"/>
  <c r="R55" i="21"/>
  <c r="R13" i="21"/>
  <c r="Q108" i="21"/>
  <c r="T107" i="21"/>
  <c r="R106" i="21" s="1"/>
  <c r="R15" i="21"/>
  <c r="R84" i="21"/>
  <c r="R44" i="21"/>
  <c r="R56" i="21" l="1"/>
  <c r="R104" i="21"/>
  <c r="R107" i="21"/>
  <c r="R105" i="21"/>
  <c r="R108" i="21" s="1"/>
  <c r="R16" i="21"/>
  <c r="M42" i="60" l="1"/>
  <c r="B42" i="60"/>
  <c r="V40" i="60"/>
  <c r="K40" i="60"/>
  <c r="V39" i="60"/>
  <c r="K39" i="60"/>
  <c r="V38" i="60"/>
  <c r="K38" i="60"/>
  <c r="V37" i="60"/>
  <c r="K37" i="60"/>
  <c r="V36" i="60"/>
  <c r="K36" i="60"/>
  <c r="V35" i="60"/>
  <c r="K35" i="60"/>
  <c r="V32" i="60"/>
  <c r="K32" i="60"/>
  <c r="V31" i="60"/>
  <c r="K31" i="60"/>
  <c r="V30" i="60"/>
  <c r="K30" i="60"/>
  <c r="V29" i="60"/>
  <c r="K29" i="60"/>
  <c r="V28" i="60"/>
  <c r="K28" i="60"/>
  <c r="V27" i="60"/>
  <c r="K27" i="60"/>
  <c r="V24" i="60"/>
  <c r="K24" i="60"/>
  <c r="V23" i="60"/>
  <c r="K23" i="60"/>
  <c r="V22" i="60"/>
  <c r="K22" i="60"/>
  <c r="V21" i="60"/>
  <c r="K21" i="60"/>
  <c r="V20" i="60"/>
  <c r="K20" i="60"/>
  <c r="V19" i="60"/>
  <c r="K19" i="60"/>
  <c r="V16" i="60"/>
  <c r="K16" i="60"/>
  <c r="V15" i="60"/>
  <c r="K15" i="60"/>
  <c r="V14" i="60"/>
  <c r="K14" i="60"/>
  <c r="V13" i="60"/>
  <c r="K13" i="60"/>
  <c r="V12" i="60"/>
  <c r="K12" i="60"/>
  <c r="V11" i="60"/>
  <c r="K11" i="60"/>
  <c r="W10" i="60"/>
  <c r="W42" i="60" s="1"/>
  <c r="V10" i="60"/>
  <c r="L10" i="60"/>
  <c r="L42" i="60" s="1"/>
  <c r="K10" i="60"/>
  <c r="V9" i="60"/>
  <c r="K9" i="60"/>
  <c r="Q24" i="9"/>
  <c r="N24" i="9"/>
  <c r="L24" i="9"/>
  <c r="K24" i="9"/>
  <c r="J24" i="9"/>
  <c r="I24" i="9"/>
  <c r="G24" i="9"/>
  <c r="F24" i="9"/>
  <c r="E24" i="9"/>
  <c r="D24" i="9"/>
  <c r="C24" i="9"/>
  <c r="M15" i="9"/>
  <c r="H15" i="9"/>
  <c r="P15" i="9" s="1"/>
  <c r="H10" i="9"/>
  <c r="H8" i="9"/>
  <c r="M6" i="9"/>
  <c r="H6" i="9"/>
  <c r="K42" i="60" l="1"/>
  <c r="P6" i="9"/>
  <c r="P24" i="9" s="1"/>
  <c r="M24" i="9"/>
  <c r="O24" i="9"/>
  <c r="H24" i="9"/>
  <c r="D50" i="70"/>
  <c r="C50" i="70"/>
  <c r="B50" i="70"/>
  <c r="D45" i="70"/>
  <c r="C45" i="70"/>
  <c r="B45" i="70"/>
  <c r="D38" i="70"/>
  <c r="C38" i="70"/>
  <c r="B38" i="70"/>
  <c r="D33" i="70"/>
  <c r="C33" i="70"/>
  <c r="B33" i="70"/>
  <c r="D28" i="70"/>
  <c r="C28" i="70"/>
  <c r="B28" i="70"/>
  <c r="D21" i="70"/>
  <c r="C21" i="70"/>
  <c r="B21" i="70"/>
  <c r="B35" i="70" s="1"/>
  <c r="D16" i="70"/>
  <c r="D18" i="70" s="1"/>
  <c r="C16" i="70"/>
  <c r="B16" i="70"/>
  <c r="D11" i="70"/>
  <c r="C11" i="70"/>
  <c r="B11" i="70"/>
  <c r="D4" i="70"/>
  <c r="C4" i="70"/>
  <c r="B4" i="70"/>
  <c r="C52" i="70" l="1"/>
  <c r="C18" i="70"/>
  <c r="B18" i="70"/>
  <c r="C35" i="70"/>
  <c r="D35" i="70"/>
  <c r="B52" i="70"/>
  <c r="D52" i="70"/>
  <c r="C44" i="76"/>
  <c r="D130" i="76"/>
  <c r="C130" i="76"/>
  <c r="B130" i="76"/>
  <c r="D87" i="76"/>
  <c r="C87" i="76"/>
  <c r="B87" i="76"/>
  <c r="D44" i="76"/>
  <c r="B44" i="76"/>
  <c r="L33" i="30"/>
  <c r="H33" i="30"/>
  <c r="G33" i="30"/>
  <c r="F33" i="30"/>
  <c r="E33" i="30"/>
  <c r="D33" i="30"/>
  <c r="N32" i="30"/>
  <c r="I32" i="30"/>
  <c r="N31" i="30"/>
  <c r="I31" i="30"/>
  <c r="N30" i="30"/>
  <c r="I30" i="30"/>
  <c r="Q30" i="30" s="1"/>
  <c r="N29" i="30"/>
  <c r="I29" i="30"/>
  <c r="Q29" i="30" s="1"/>
  <c r="N28" i="30"/>
  <c r="I28" i="30"/>
  <c r="Q28" i="30" s="1"/>
  <c r="N27" i="30"/>
  <c r="I27" i="30"/>
  <c r="Q27" i="30" s="1"/>
  <c r="N26" i="30"/>
  <c r="I26" i="30"/>
  <c r="Q26" i="30" s="1"/>
  <c r="N25" i="30"/>
  <c r="I25" i="30"/>
  <c r="Q25" i="30" s="1"/>
  <c r="N24" i="30"/>
  <c r="I24" i="30"/>
  <c r="N23" i="30"/>
  <c r="I23" i="30"/>
  <c r="Q23" i="30" s="1"/>
  <c r="N22" i="30"/>
  <c r="I22" i="30"/>
  <c r="Q22" i="30" s="1"/>
  <c r="N21" i="30"/>
  <c r="I21" i="30"/>
  <c r="Q21" i="30" s="1"/>
  <c r="N20" i="30"/>
  <c r="Q20" i="30" s="1"/>
  <c r="I20" i="30"/>
  <c r="N19" i="30"/>
  <c r="I19" i="30"/>
  <c r="Q19" i="30" s="1"/>
  <c r="N18" i="30"/>
  <c r="I18" i="30"/>
  <c r="Q18" i="30" s="1"/>
  <c r="N17" i="30"/>
  <c r="I17" i="30"/>
  <c r="Q17" i="30" s="1"/>
  <c r="N16" i="30"/>
  <c r="Q16" i="30" s="1"/>
  <c r="I16" i="30"/>
  <c r="N15" i="30"/>
  <c r="I15" i="30"/>
  <c r="Q15" i="30" s="1"/>
  <c r="N14" i="30"/>
  <c r="I14" i="30"/>
  <c r="Q14" i="30" s="1"/>
  <c r="N13" i="30"/>
  <c r="I13" i="30"/>
  <c r="Q13" i="30" s="1"/>
  <c r="N12" i="30"/>
  <c r="I12" i="30"/>
  <c r="Q12" i="30" s="1"/>
  <c r="N11" i="30"/>
  <c r="I11" i="30"/>
  <c r="Q11" i="30" s="1"/>
  <c r="N10" i="30"/>
  <c r="I10" i="30"/>
  <c r="Q10" i="30" s="1"/>
  <c r="N9" i="30"/>
  <c r="I9" i="30"/>
  <c r="N8" i="30"/>
  <c r="I8" i="30"/>
  <c r="N7" i="30"/>
  <c r="I7" i="30"/>
  <c r="Q7" i="30" s="1"/>
  <c r="N6" i="30"/>
  <c r="I6" i="30"/>
  <c r="Q6" i="30" s="1"/>
  <c r="Q5" i="30"/>
  <c r="N5" i="30"/>
  <c r="I5" i="30"/>
  <c r="Q24" i="30" l="1"/>
  <c r="Q32" i="30"/>
  <c r="N33" i="30"/>
  <c r="Q9" i="30"/>
  <c r="Q31" i="30"/>
  <c r="Q8" i="30"/>
  <c r="Q33" i="30" s="1"/>
  <c r="I33" i="30"/>
  <c r="R18" i="30" l="1"/>
  <c r="R7" i="30"/>
  <c r="R15" i="30"/>
  <c r="R19" i="30"/>
  <c r="R10" i="30"/>
  <c r="R26" i="30"/>
  <c r="R9" i="30"/>
  <c r="R13" i="30"/>
  <c r="R21" i="30"/>
  <c r="R5" i="30"/>
  <c r="R28" i="30"/>
  <c r="R32" i="30"/>
  <c r="R20" i="30"/>
  <c r="R29" i="30"/>
  <c r="R16" i="30"/>
  <c r="R6" i="30"/>
  <c r="R31" i="30"/>
  <c r="R25" i="30"/>
  <c r="R23" i="30"/>
  <c r="R30" i="30"/>
  <c r="R12" i="30"/>
  <c r="R22" i="30"/>
  <c r="R17" i="30"/>
  <c r="R14" i="30"/>
  <c r="R27" i="30"/>
  <c r="R11" i="30"/>
  <c r="R24" i="30"/>
  <c r="R8" i="30"/>
  <c r="R33" i="30" l="1"/>
  <c r="C38" i="33"/>
  <c r="D38" i="33"/>
  <c r="E38" i="33"/>
  <c r="F38" i="33"/>
  <c r="G38" i="33"/>
  <c r="I38" i="33"/>
  <c r="J38" i="33"/>
  <c r="B38" i="33"/>
  <c r="H32" i="57"/>
  <c r="H28" i="57"/>
  <c r="H23" i="57"/>
  <c r="H16" i="57"/>
  <c r="H11" i="57"/>
  <c r="H47" i="57" s="1"/>
  <c r="D32" i="57"/>
  <c r="D28" i="57"/>
  <c r="D23" i="57"/>
  <c r="D16" i="57"/>
  <c r="D11" i="57"/>
  <c r="I7" i="32"/>
  <c r="I8" i="32"/>
  <c r="I9" i="32"/>
  <c r="I10" i="32"/>
  <c r="I11" i="32"/>
  <c r="I12" i="32"/>
  <c r="I13" i="32"/>
  <c r="I14" i="32"/>
  <c r="I15" i="32"/>
  <c r="I16" i="32"/>
  <c r="I17" i="32"/>
  <c r="I18" i="32"/>
  <c r="I19" i="32"/>
  <c r="I20" i="32"/>
  <c r="I6" i="32"/>
  <c r="H38" i="33" l="1"/>
  <c r="D47" i="57"/>
  <c r="C22" i="32"/>
  <c r="G21" i="32"/>
  <c r="G22" i="32" s="1"/>
  <c r="E21" i="32" l="1"/>
  <c r="E22" i="32" s="1"/>
  <c r="I21" i="32" l="1"/>
  <c r="I2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LP</author>
  </authors>
  <commentList>
    <comment ref="K7" authorId="0" shapeId="0" xr:uid="{00000000-0006-0000-0D00-000001000000}">
      <text>
        <r>
          <rPr>
            <b/>
            <sz val="9"/>
            <color indexed="81"/>
            <rFont val="Tahoma"/>
            <family val="2"/>
          </rPr>
          <t>LP:</t>
        </r>
        <r>
          <rPr>
            <sz val="9"/>
            <color indexed="81"/>
            <rFont val="Tahoma"/>
            <family val="2"/>
          </rPr>
          <t xml:space="preserve">
EXP</t>
        </r>
      </text>
    </comment>
    <comment ref="K8" authorId="0" shapeId="0" xr:uid="{00000000-0006-0000-0D00-000002000000}">
      <text>
        <r>
          <rPr>
            <b/>
            <sz val="9"/>
            <color indexed="81"/>
            <rFont val="Tahoma"/>
            <family val="2"/>
          </rPr>
          <t>LP:</t>
        </r>
        <r>
          <rPr>
            <sz val="9"/>
            <color indexed="81"/>
            <rFont val="Tahoma"/>
            <family val="2"/>
          </rPr>
          <t xml:space="preserve">
230-231</t>
        </r>
      </text>
    </comment>
    <comment ref="K11" authorId="0" shapeId="0" xr:uid="{00000000-0006-0000-0D00-000003000000}">
      <text>
        <r>
          <rPr>
            <b/>
            <sz val="9"/>
            <color indexed="81"/>
            <rFont val="Tahoma"/>
            <family val="2"/>
          </rPr>
          <t>LP:</t>
        </r>
        <r>
          <rPr>
            <sz val="9"/>
            <color indexed="81"/>
            <rFont val="Tahoma"/>
            <family val="2"/>
          </rPr>
          <t xml:space="preserve">
Ampliación de Plazo N°01 - Aprobada</t>
        </r>
      </text>
    </comment>
    <comment ref="K12" authorId="0" shapeId="0" xr:uid="{00000000-0006-0000-0D00-000004000000}">
      <text>
        <r>
          <rPr>
            <b/>
            <sz val="9"/>
            <color indexed="81"/>
            <rFont val="Tahoma"/>
            <family val="2"/>
          </rPr>
          <t>LP:</t>
        </r>
        <r>
          <rPr>
            <sz val="9"/>
            <color indexed="81"/>
            <rFont val="Tahoma"/>
            <family val="2"/>
          </rPr>
          <t xml:space="preserve">
Ampliación Excepcional de Plazo - Covid 19</t>
        </r>
      </text>
    </comment>
    <comment ref="K13" authorId="0" shapeId="0" xr:uid="{00000000-0006-0000-0D00-000005000000}">
      <text>
        <r>
          <rPr>
            <b/>
            <sz val="9"/>
            <color indexed="81"/>
            <rFont val="Tahoma"/>
            <family val="2"/>
          </rPr>
          <t>LP:</t>
        </r>
        <r>
          <rPr>
            <sz val="9"/>
            <color indexed="81"/>
            <rFont val="Tahoma"/>
            <family val="2"/>
          </rPr>
          <t xml:space="preserve">
Ampliacion de Plazo N°03</t>
        </r>
      </text>
    </comment>
    <comment ref="K14" authorId="0" shapeId="0" xr:uid="{00000000-0006-0000-0D00-000006000000}">
      <text>
        <r>
          <rPr>
            <b/>
            <sz val="9"/>
            <color indexed="81"/>
            <rFont val="Tahoma"/>
            <family val="2"/>
          </rPr>
          <t>LP:</t>
        </r>
        <r>
          <rPr>
            <sz val="9"/>
            <color indexed="81"/>
            <rFont val="Tahoma"/>
            <family val="2"/>
          </rPr>
          <t xml:space="preserve">
Amp. De Plazo N°04, 05, 06, 07 - IMPROCEDENTES
Amp. Plazo N°09 - Procedente 16 d.c</t>
        </r>
      </text>
    </comment>
    <comment ref="K15" authorId="0" shapeId="0" xr:uid="{00000000-0006-0000-0D00-000007000000}">
      <text>
        <r>
          <rPr>
            <b/>
            <sz val="9"/>
            <color indexed="81"/>
            <rFont val="Tahoma"/>
            <family val="2"/>
          </rPr>
          <t>LP:</t>
        </r>
        <r>
          <rPr>
            <sz val="9"/>
            <color indexed="81"/>
            <rFont val="Tahoma"/>
            <family val="2"/>
          </rPr>
          <t xml:space="preserve">
Amp. De Plazo N°10</t>
        </r>
      </text>
    </comment>
    <comment ref="K16" authorId="0" shapeId="0" xr:uid="{00000000-0006-0000-0D00-000008000000}">
      <text>
        <r>
          <rPr>
            <b/>
            <sz val="9"/>
            <color indexed="81"/>
            <rFont val="Tahoma"/>
            <family val="2"/>
          </rPr>
          <t>LP:</t>
        </r>
        <r>
          <rPr>
            <sz val="9"/>
            <color indexed="81"/>
            <rFont val="Tahoma"/>
            <family val="2"/>
          </rPr>
          <t xml:space="preserve">
Amp. De Plazo N°11</t>
        </r>
      </text>
    </comment>
    <comment ref="K17" authorId="0" shapeId="0" xr:uid="{00000000-0006-0000-0D00-000009000000}">
      <text>
        <r>
          <rPr>
            <b/>
            <sz val="9"/>
            <color indexed="81"/>
            <rFont val="Tahoma"/>
            <family val="2"/>
          </rPr>
          <t>LP:</t>
        </r>
        <r>
          <rPr>
            <sz val="9"/>
            <color indexed="81"/>
            <rFont val="Tahoma"/>
            <family val="2"/>
          </rPr>
          <t xml:space="preserve">
AMPLIACIÓN Excepcional de PLAZO</t>
        </r>
      </text>
    </comment>
    <comment ref="K18" authorId="0" shapeId="0" xr:uid="{00000000-0006-0000-0D00-00000A000000}">
      <text>
        <r>
          <rPr>
            <b/>
            <sz val="9"/>
            <color indexed="81"/>
            <rFont val="Tahoma"/>
            <family val="2"/>
          </rPr>
          <t>LP:</t>
        </r>
        <r>
          <rPr>
            <sz val="9"/>
            <color indexed="81"/>
            <rFont val="Tahoma"/>
            <family val="2"/>
          </rPr>
          <t xml:space="preserve">
Por Actualización de CAO</t>
        </r>
      </text>
    </comment>
    <comment ref="K19" authorId="0" shapeId="0" xr:uid="{00000000-0006-0000-0D00-00000B000000}">
      <text>
        <r>
          <rPr>
            <b/>
            <sz val="9"/>
            <color indexed="81"/>
            <rFont val="Tahoma"/>
            <family val="2"/>
          </rPr>
          <t>LP:</t>
        </r>
        <r>
          <rPr>
            <sz val="9"/>
            <color indexed="81"/>
            <rFont val="Tahoma"/>
            <family val="2"/>
          </rPr>
          <t xml:space="preserve">
No se tiene Amp. De Plazo - se tiene Suspendida desde SET 2019</t>
        </r>
      </text>
    </comment>
    <comment ref="K23" authorId="0" shapeId="0" xr:uid="{00000000-0006-0000-0D00-00000C000000}">
      <text>
        <r>
          <rPr>
            <b/>
            <sz val="9"/>
            <color indexed="81"/>
            <rFont val="Tahoma"/>
            <family val="2"/>
          </rPr>
          <t>LP:</t>
        </r>
        <r>
          <rPr>
            <sz val="9"/>
            <color indexed="81"/>
            <rFont val="Tahoma"/>
            <family val="2"/>
          </rPr>
          <t xml:space="preserve">
Amp. De Plazo N°01</t>
        </r>
      </text>
    </comment>
    <comment ref="K24" authorId="0" shapeId="0" xr:uid="{00000000-0006-0000-0D00-00000D000000}">
      <text>
        <r>
          <rPr>
            <b/>
            <sz val="9"/>
            <color indexed="81"/>
            <rFont val="Tahoma"/>
            <family val="2"/>
          </rPr>
          <t>LP:</t>
        </r>
        <r>
          <rPr>
            <sz val="9"/>
            <color indexed="81"/>
            <rFont val="Tahoma"/>
            <family val="2"/>
          </rPr>
          <t xml:space="preserve">
Amp. De Plazo N°02</t>
        </r>
      </text>
    </comment>
    <comment ref="K25" authorId="0" shapeId="0" xr:uid="{00000000-0006-0000-0D00-00000E000000}">
      <text>
        <r>
          <rPr>
            <b/>
            <sz val="9"/>
            <color indexed="81"/>
            <rFont val="Tahoma"/>
            <family val="2"/>
          </rPr>
          <t>LP:</t>
        </r>
        <r>
          <rPr>
            <sz val="9"/>
            <color indexed="81"/>
            <rFont val="Tahoma"/>
            <family val="2"/>
          </rPr>
          <t xml:space="preserve">
Amp. De Plazo N°03, 04, 05 - IMPROCEDENTES.
Amp. De Plazo N°06 - 119 d.c (Procedente)</t>
        </r>
      </text>
    </comment>
    <comment ref="K26" authorId="0" shapeId="0" xr:uid="{00000000-0006-0000-0D00-00000F000000}">
      <text>
        <r>
          <rPr>
            <b/>
            <sz val="9"/>
            <color indexed="81"/>
            <rFont val="Tahoma"/>
            <family val="2"/>
          </rPr>
          <t>LP:</t>
        </r>
        <r>
          <rPr>
            <sz val="9"/>
            <color indexed="81"/>
            <rFont val="Tahoma"/>
            <family val="2"/>
          </rPr>
          <t xml:space="preserve">
Amp. De Plazo N°07</t>
        </r>
      </text>
    </comment>
    <comment ref="K27" authorId="0" shapeId="0" xr:uid="{00000000-0006-0000-0D00-000010000000}">
      <text>
        <r>
          <rPr>
            <b/>
            <sz val="9"/>
            <color indexed="81"/>
            <rFont val="Tahoma"/>
            <family val="2"/>
          </rPr>
          <t>LP:</t>
        </r>
        <r>
          <rPr>
            <sz val="9"/>
            <color indexed="81"/>
            <rFont val="Tahoma"/>
            <family val="2"/>
          </rPr>
          <t xml:space="preserve">
Amp. De Plazo N°08</t>
        </r>
      </text>
    </comment>
    <comment ref="K28" authorId="0" shapeId="0" xr:uid="{00000000-0006-0000-0D00-000011000000}">
      <text>
        <r>
          <rPr>
            <b/>
            <sz val="9"/>
            <color indexed="81"/>
            <rFont val="Tahoma"/>
            <family val="2"/>
          </rPr>
          <t>LP:</t>
        </r>
        <r>
          <rPr>
            <sz val="9"/>
            <color indexed="81"/>
            <rFont val="Tahoma"/>
            <family val="2"/>
          </rPr>
          <t xml:space="preserve">
Amp. De Plazo N°09</t>
        </r>
      </text>
    </comment>
    <comment ref="K29" authorId="0" shapeId="0" xr:uid="{00000000-0006-0000-0D00-000012000000}">
      <text>
        <r>
          <rPr>
            <b/>
            <sz val="9"/>
            <color indexed="81"/>
            <rFont val="Tahoma"/>
            <family val="2"/>
          </rPr>
          <t>LP:</t>
        </r>
        <r>
          <rPr>
            <sz val="9"/>
            <color indexed="81"/>
            <rFont val="Tahoma"/>
            <family val="2"/>
          </rPr>
          <t xml:space="preserve">
Amp. De Plazo N°10</t>
        </r>
      </text>
    </comment>
    <comment ref="K30" authorId="0" shapeId="0" xr:uid="{00000000-0006-0000-0D00-000013000000}">
      <text>
        <r>
          <rPr>
            <b/>
            <sz val="9"/>
            <color indexed="81"/>
            <rFont val="Tahoma"/>
            <family val="2"/>
          </rPr>
          <t>LP:</t>
        </r>
        <r>
          <rPr>
            <sz val="9"/>
            <color indexed="81"/>
            <rFont val="Tahoma"/>
            <family val="2"/>
          </rPr>
          <t xml:space="preserve">
Amp. De Plazo N°11 - N°15 - IMPROCEDENTES)
Amp. De Plazo N°16</t>
        </r>
      </text>
    </comment>
    <comment ref="K31" authorId="0" shapeId="0" xr:uid="{00000000-0006-0000-0D00-000014000000}">
      <text>
        <r>
          <rPr>
            <b/>
            <sz val="9"/>
            <color indexed="81"/>
            <rFont val="Tahoma"/>
            <family val="2"/>
          </rPr>
          <t>LP:</t>
        </r>
        <r>
          <rPr>
            <sz val="9"/>
            <color indexed="81"/>
            <rFont val="Tahoma"/>
            <family val="2"/>
          </rPr>
          <t xml:space="preserve">
Amp. De Plazo N°17</t>
        </r>
      </text>
    </comment>
    <comment ref="K32" authorId="0" shapeId="0" xr:uid="{00000000-0006-0000-0D00-000015000000}">
      <text>
        <r>
          <rPr>
            <b/>
            <sz val="9"/>
            <color indexed="81"/>
            <rFont val="Tahoma"/>
            <family val="2"/>
          </rPr>
          <t>LP:</t>
        </r>
        <r>
          <rPr>
            <sz val="9"/>
            <color indexed="81"/>
            <rFont val="Tahoma"/>
            <family val="2"/>
          </rPr>
          <t xml:space="preserve">
Amp. De Plazo N°18</t>
        </r>
      </text>
    </comment>
    <comment ref="K33" authorId="0" shapeId="0" xr:uid="{00000000-0006-0000-0D00-000016000000}">
      <text>
        <r>
          <rPr>
            <b/>
            <sz val="9"/>
            <color indexed="81"/>
            <rFont val="Tahoma"/>
            <family val="2"/>
          </rPr>
          <t>LP:</t>
        </r>
        <r>
          <rPr>
            <sz val="9"/>
            <color indexed="81"/>
            <rFont val="Tahoma"/>
            <family val="2"/>
          </rPr>
          <t xml:space="preserve">
Amp. De Plazo N°19</t>
        </r>
      </text>
    </comment>
    <comment ref="K34" authorId="0" shapeId="0" xr:uid="{00000000-0006-0000-0D00-000017000000}">
      <text>
        <r>
          <rPr>
            <b/>
            <sz val="9"/>
            <color indexed="81"/>
            <rFont val="Tahoma"/>
            <family val="2"/>
          </rPr>
          <t>LP:</t>
        </r>
        <r>
          <rPr>
            <sz val="9"/>
            <color indexed="81"/>
            <rFont val="Tahoma"/>
            <family val="2"/>
          </rPr>
          <t xml:space="preserve">
Amp. De Plazo N°20</t>
        </r>
      </text>
    </comment>
    <comment ref="K35" authorId="0" shapeId="0" xr:uid="{00000000-0006-0000-0D00-000018000000}">
      <text>
        <r>
          <rPr>
            <b/>
            <sz val="9"/>
            <color indexed="81"/>
            <rFont val="Tahoma"/>
            <family val="2"/>
          </rPr>
          <t>LP:</t>
        </r>
        <r>
          <rPr>
            <sz val="9"/>
            <color indexed="81"/>
            <rFont val="Tahoma"/>
            <family val="2"/>
          </rPr>
          <t xml:space="preserve">
Amp. De Plazo N°21</t>
        </r>
      </text>
    </comment>
    <comment ref="K36" authorId="0" shapeId="0" xr:uid="{00000000-0006-0000-0D00-000019000000}">
      <text>
        <r>
          <rPr>
            <b/>
            <sz val="9"/>
            <color indexed="81"/>
            <rFont val="Tahoma"/>
            <family val="2"/>
          </rPr>
          <t>LP:</t>
        </r>
        <r>
          <rPr>
            <sz val="9"/>
            <color indexed="81"/>
            <rFont val="Tahoma"/>
            <family val="2"/>
          </rPr>
          <t xml:space="preserve">
Amp. De Plazo N°22</t>
        </r>
      </text>
    </comment>
    <comment ref="K37" authorId="0" shapeId="0" xr:uid="{00000000-0006-0000-0D00-00001A000000}">
      <text>
        <r>
          <rPr>
            <b/>
            <sz val="9"/>
            <color indexed="81"/>
            <rFont val="Tahoma"/>
            <family val="2"/>
          </rPr>
          <t>LP:</t>
        </r>
        <r>
          <rPr>
            <sz val="9"/>
            <color indexed="81"/>
            <rFont val="Tahoma"/>
            <family val="2"/>
          </rPr>
          <t xml:space="preserve">
Amp. De Plazo N°23
</t>
        </r>
      </text>
    </comment>
    <comment ref="K38" authorId="0" shapeId="0" xr:uid="{00000000-0006-0000-0D00-00001B000000}">
      <text>
        <r>
          <rPr>
            <b/>
            <sz val="9"/>
            <color indexed="81"/>
            <rFont val="Tahoma"/>
            <family val="2"/>
          </rPr>
          <t>LP:</t>
        </r>
        <r>
          <rPr>
            <sz val="9"/>
            <color indexed="81"/>
            <rFont val="Tahoma"/>
            <family val="2"/>
          </rPr>
          <t xml:space="preserve">
Amp. De Plazo N°24</t>
        </r>
      </text>
    </comment>
    <comment ref="K39" authorId="0" shapeId="0" xr:uid="{00000000-0006-0000-0D00-00001C000000}">
      <text>
        <r>
          <rPr>
            <b/>
            <sz val="9"/>
            <color indexed="81"/>
            <rFont val="Tahoma"/>
            <family val="2"/>
          </rPr>
          <t>LP:</t>
        </r>
        <r>
          <rPr>
            <sz val="9"/>
            <color indexed="81"/>
            <rFont val="Tahoma"/>
            <family val="2"/>
          </rPr>
          <t xml:space="preserve">
Amp. De Plazo N°25</t>
        </r>
      </text>
    </comment>
    <comment ref="K40" authorId="0" shapeId="0" xr:uid="{00000000-0006-0000-0D00-00001D000000}">
      <text>
        <r>
          <rPr>
            <b/>
            <sz val="9"/>
            <color indexed="81"/>
            <rFont val="Tahoma"/>
            <family val="2"/>
          </rPr>
          <t>LP:</t>
        </r>
        <r>
          <rPr>
            <sz val="9"/>
            <color indexed="81"/>
            <rFont val="Tahoma"/>
            <family val="2"/>
          </rPr>
          <t xml:space="preserve">
Amp. De Plazo N°26</t>
        </r>
      </text>
    </comment>
    <comment ref="K41" authorId="0" shapeId="0" xr:uid="{00000000-0006-0000-0D00-00001E000000}">
      <text>
        <r>
          <rPr>
            <b/>
            <sz val="9"/>
            <color indexed="81"/>
            <rFont val="Tahoma"/>
            <family val="2"/>
          </rPr>
          <t>LP:</t>
        </r>
        <r>
          <rPr>
            <sz val="9"/>
            <color indexed="81"/>
            <rFont val="Tahoma"/>
            <family val="2"/>
          </rPr>
          <t xml:space="preserve">
Amp. De Plazo N°27</t>
        </r>
      </text>
    </comment>
    <comment ref="K42" authorId="0" shapeId="0" xr:uid="{00000000-0006-0000-0D00-00001F000000}">
      <text>
        <r>
          <rPr>
            <b/>
            <sz val="9"/>
            <color indexed="81"/>
            <rFont val="Tahoma"/>
            <family val="2"/>
          </rPr>
          <t>LP:</t>
        </r>
        <r>
          <rPr>
            <sz val="9"/>
            <color indexed="81"/>
            <rFont val="Tahoma"/>
            <family val="2"/>
          </rPr>
          <t xml:space="preserve">
Amp. De Plazo N°28</t>
        </r>
      </text>
    </comment>
    <comment ref="K43" authorId="0" shapeId="0" xr:uid="{00000000-0006-0000-0D00-000020000000}">
      <text>
        <r>
          <rPr>
            <b/>
            <sz val="9"/>
            <color indexed="81"/>
            <rFont val="Tahoma"/>
            <family val="2"/>
          </rPr>
          <t>LP:</t>
        </r>
        <r>
          <rPr>
            <sz val="9"/>
            <color indexed="81"/>
            <rFont val="Tahoma"/>
            <family val="2"/>
          </rPr>
          <t xml:space="preserve">
Amp. De Plazo N°01</t>
        </r>
      </text>
    </comment>
    <comment ref="K44" authorId="0" shapeId="0" xr:uid="{00000000-0006-0000-0D00-000021000000}">
      <text>
        <r>
          <rPr>
            <b/>
            <sz val="9"/>
            <color indexed="81"/>
            <rFont val="Tahoma"/>
            <family val="2"/>
          </rPr>
          <t>LP:</t>
        </r>
        <r>
          <rPr>
            <sz val="9"/>
            <color indexed="81"/>
            <rFont val="Tahoma"/>
            <family val="2"/>
          </rPr>
          <t xml:space="preserve">
Amp. De Plazo N°02</t>
        </r>
      </text>
    </comment>
    <comment ref="K45" authorId="0" shapeId="0" xr:uid="{00000000-0006-0000-0D00-000022000000}">
      <text>
        <r>
          <rPr>
            <b/>
            <sz val="9"/>
            <color indexed="81"/>
            <rFont val="Tahoma"/>
            <family val="2"/>
          </rPr>
          <t>LP:</t>
        </r>
        <r>
          <rPr>
            <sz val="9"/>
            <color indexed="81"/>
            <rFont val="Tahoma"/>
            <family val="2"/>
          </rPr>
          <t xml:space="preserve">
Amp. De Plazo N°03 y  N°04 - IMPROCEDENTES
Amp. De Plazo N°05 - 20 - PROC.</t>
        </r>
      </text>
    </comment>
    <comment ref="K46" authorId="0" shapeId="0" xr:uid="{00000000-0006-0000-0D00-000023000000}">
      <text>
        <r>
          <rPr>
            <b/>
            <sz val="9"/>
            <color indexed="81"/>
            <rFont val="Tahoma"/>
            <family val="2"/>
          </rPr>
          <t>LP:</t>
        </r>
        <r>
          <rPr>
            <sz val="9"/>
            <color indexed="81"/>
            <rFont val="Tahoma"/>
            <family val="2"/>
          </rPr>
          <t xml:space="preserve">
Amp. De Plazo N°06</t>
        </r>
      </text>
    </comment>
    <comment ref="K47" authorId="0" shapeId="0" xr:uid="{00000000-0006-0000-0D00-000024000000}">
      <text>
        <r>
          <rPr>
            <b/>
            <sz val="9"/>
            <color indexed="81"/>
            <rFont val="Tahoma"/>
            <family val="2"/>
          </rPr>
          <t>LP:</t>
        </r>
        <r>
          <rPr>
            <sz val="9"/>
            <color indexed="81"/>
            <rFont val="Tahoma"/>
            <family val="2"/>
          </rPr>
          <t xml:space="preserve">
Amp. De Plazo N°07-11 (IMPROCEDENTES)
Amp. De Plazo N°12 - 838 PROCEDENTE</t>
        </r>
      </text>
    </comment>
    <comment ref="K48" authorId="0" shapeId="0" xr:uid="{00000000-0006-0000-0D00-000025000000}">
      <text>
        <r>
          <rPr>
            <b/>
            <sz val="9"/>
            <color indexed="81"/>
            <rFont val="Tahoma"/>
            <family val="2"/>
          </rPr>
          <t>LP:</t>
        </r>
        <r>
          <rPr>
            <sz val="9"/>
            <color indexed="81"/>
            <rFont val="Tahoma"/>
            <family val="2"/>
          </rPr>
          <t xml:space="preserve">
Amp. De Plazo N°13</t>
        </r>
      </text>
    </comment>
    <comment ref="K49" authorId="0" shapeId="0" xr:uid="{00000000-0006-0000-0D00-000026000000}">
      <text>
        <r>
          <rPr>
            <b/>
            <sz val="9"/>
            <color indexed="81"/>
            <rFont val="Tahoma"/>
            <family val="2"/>
          </rPr>
          <t>LP:</t>
        </r>
        <r>
          <rPr>
            <sz val="9"/>
            <color indexed="81"/>
            <rFont val="Tahoma"/>
            <family val="2"/>
          </rPr>
          <t xml:space="preserve">
Amp. De Plazo N°14</t>
        </r>
      </text>
    </comment>
    <comment ref="K50" authorId="0" shapeId="0" xr:uid="{00000000-0006-0000-0D00-000027000000}">
      <text>
        <r>
          <rPr>
            <b/>
            <sz val="9"/>
            <color indexed="81"/>
            <rFont val="Tahoma"/>
            <family val="2"/>
          </rPr>
          <t>LP:</t>
        </r>
        <r>
          <rPr>
            <sz val="9"/>
            <color indexed="81"/>
            <rFont val="Tahoma"/>
            <family val="2"/>
          </rPr>
          <t xml:space="preserve">
Amp. De Plazo N°15</t>
        </r>
      </text>
    </comment>
    <comment ref="K51" authorId="0" shapeId="0" xr:uid="{00000000-0006-0000-0D00-000028000000}">
      <text>
        <r>
          <rPr>
            <b/>
            <sz val="9"/>
            <color indexed="81"/>
            <rFont val="Tahoma"/>
            <family val="2"/>
          </rPr>
          <t>LP:</t>
        </r>
        <r>
          <rPr>
            <sz val="9"/>
            <color indexed="81"/>
            <rFont val="Tahoma"/>
            <family val="2"/>
          </rPr>
          <t xml:space="preserve">
Amp. De Plazo N°16</t>
        </r>
      </text>
    </comment>
    <comment ref="K52" authorId="0" shapeId="0" xr:uid="{00000000-0006-0000-0D00-000029000000}">
      <text>
        <r>
          <rPr>
            <b/>
            <sz val="9"/>
            <color indexed="81"/>
            <rFont val="Tahoma"/>
            <family val="2"/>
          </rPr>
          <t>LP:</t>
        </r>
        <r>
          <rPr>
            <sz val="9"/>
            <color indexed="81"/>
            <rFont val="Tahoma"/>
            <family val="2"/>
          </rPr>
          <t xml:space="preserve">
Amp. De Plazo N°16</t>
        </r>
      </text>
    </comment>
  </commentList>
</comments>
</file>

<file path=xl/sharedStrings.xml><?xml version="1.0" encoding="utf-8"?>
<sst xmlns="http://schemas.openxmlformats.org/spreadsheetml/2006/main" count="21127" uniqueCount="5412">
  <si>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</si>
  <si>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</si>
  <si>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</si>
  <si>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</si>
  <si>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</si>
  <si>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</si>
  <si>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</si>
  <si>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</si>
  <si>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</si>
  <si>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</si>
  <si>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</si>
  <si>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</si>
  <si>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</si>
  <si>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</si>
  <si>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</si>
  <si>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</si>
  <si>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STE</t>
  </si>
  <si>
    <t>SAA</t>
  </si>
  <si>
    <t>SAE</t>
  </si>
  <si>
    <t>S/.</t>
  </si>
  <si>
    <t>Est. %</t>
  </si>
  <si>
    <t>EST. %</t>
  </si>
  <si>
    <t>GASTOS CORRIENTES */</t>
  </si>
  <si>
    <t>TOTAL (A)</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</si>
  <si>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</si>
  <si>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</si>
  <si>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</si>
  <si>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</si>
  <si>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</si>
  <si>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</si>
  <si>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</si>
  <si>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</si>
  <si>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</si>
  <si>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</si>
  <si>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</si>
  <si>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</si>
  <si>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</si>
  <si>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</si>
  <si>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</si>
  <si>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</si>
  <si>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</si>
  <si>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</si>
  <si>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</si>
  <si>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</si>
  <si>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</si>
  <si>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</si>
  <si>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</si>
  <si>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</si>
  <si>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</si>
  <si>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</si>
  <si>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</si>
  <si>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</si>
  <si>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</si>
  <si>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</si>
  <si>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</si>
  <si>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</si>
  <si>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</si>
  <si>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</si>
  <si>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</si>
  <si>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</si>
  <si>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</si>
  <si>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</si>
  <si>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</si>
  <si>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</si>
  <si>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</si>
  <si>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</si>
  <si>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</si>
  <si>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</si>
  <si>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</si>
  <si>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</si>
  <si>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t>
  </si>
  <si>
    <t>ASISTENCIALES NO PROFESIONALES DE LA SALUD</t>
  </si>
  <si>
    <t>LEY DEL PROFESORADO</t>
  </si>
  <si>
    <t>CARRERA MEDICA Y PROFESIONALES  DE LA SALUD</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</si>
  <si>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</si>
  <si>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</si>
  <si>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</si>
  <si>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</si>
  <si>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</si>
  <si>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</si>
  <si>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</si>
  <si>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</si>
  <si>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</si>
  <si>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</si>
  <si>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</si>
  <si>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</si>
  <si>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</si>
  <si>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</si>
  <si>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</si>
  <si>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</si>
  <si>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</si>
  <si>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</si>
  <si>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</si>
  <si>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</si>
  <si>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</si>
  <si>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</si>
  <si>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</si>
  <si>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</si>
  <si>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</si>
  <si>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</si>
  <si>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</si>
  <si>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</si>
  <si>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</si>
  <si>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</si>
  <si>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CAS</t>
  </si>
  <si>
    <t>PLIEGO</t>
  </si>
  <si>
    <t>UNIDAD EJECUTORA</t>
  </si>
  <si>
    <t xml:space="preserve">OTROS </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</si>
  <si>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</si>
  <si>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</si>
  <si>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</si>
  <si>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</si>
  <si>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</si>
  <si>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</si>
  <si>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</si>
  <si>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</si>
  <si>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</si>
  <si>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</si>
  <si>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</si>
  <si>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</si>
  <si>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</si>
  <si>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</si>
  <si>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</si>
  <si>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</si>
  <si>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</si>
  <si>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</si>
  <si>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</si>
  <si>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</si>
  <si>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</si>
  <si>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</si>
  <si>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</si>
  <si>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</si>
  <si>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</si>
  <si>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</si>
  <si>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</si>
  <si>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</si>
  <si>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</si>
  <si>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</si>
  <si>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</si>
  <si>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</si>
  <si>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</si>
  <si>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</si>
  <si>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</si>
  <si>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</si>
  <si>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</si>
  <si>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</si>
  <si>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</si>
  <si>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</si>
  <si>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</si>
  <si>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</si>
  <si>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</si>
  <si>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</si>
  <si>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</si>
  <si>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</si>
  <si>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</si>
  <si>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</si>
  <si>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</si>
  <si>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</si>
  <si>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</si>
  <si>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</si>
  <si>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</si>
  <si>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</si>
  <si>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</si>
  <si>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</si>
  <si>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</si>
  <si>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</si>
  <si>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</si>
  <si>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</si>
  <si>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</si>
  <si>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</si>
  <si>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</si>
  <si>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</si>
  <si>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</si>
  <si>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</si>
  <si>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</si>
  <si>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</si>
  <si>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</si>
  <si>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</si>
  <si>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</si>
  <si>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</si>
  <si>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</si>
  <si>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</si>
  <si>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</si>
  <si>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</si>
  <si>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</si>
  <si>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</si>
  <si>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</si>
  <si>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</si>
  <si>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</si>
  <si>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</si>
  <si>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</si>
  <si>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</si>
  <si>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</si>
  <si>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</si>
  <si>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</si>
  <si>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</si>
  <si>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</si>
  <si>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</si>
  <si>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</si>
  <si>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</si>
  <si>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</si>
  <si>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</si>
  <si>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</si>
  <si>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</si>
  <si>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</si>
  <si>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</si>
  <si>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</si>
  <si>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</si>
  <si>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</si>
  <si>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</si>
  <si>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</si>
  <si>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</si>
  <si>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</si>
  <si>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</si>
  <si>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</si>
  <si>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</si>
  <si>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</si>
  <si>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</si>
  <si>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</si>
  <si>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</si>
  <si>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</si>
  <si>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</si>
  <si>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</si>
  <si>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</si>
  <si>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</si>
  <si>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</si>
  <si>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</si>
  <si>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</si>
  <si>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</si>
  <si>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</si>
  <si>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</si>
  <si>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</si>
  <si>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</si>
  <si>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</si>
  <si>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</si>
  <si>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</si>
  <si>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</si>
  <si>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</si>
  <si>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</si>
  <si>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</si>
  <si>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</si>
  <si>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</si>
  <si>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</si>
  <si>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</si>
  <si>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</si>
  <si>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</si>
  <si>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</si>
  <si>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</si>
  <si>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</si>
  <si>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</si>
  <si>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</si>
  <si>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</si>
  <si>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</si>
  <si>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</si>
  <si>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</si>
  <si>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</si>
  <si>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</si>
  <si>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</si>
  <si>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</si>
  <si>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</si>
  <si>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</si>
  <si>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</si>
  <si>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</si>
  <si>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</si>
  <si>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</si>
  <si>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</si>
  <si>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</si>
  <si>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</si>
  <si>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</si>
  <si>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</si>
  <si>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</si>
  <si>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</si>
  <si>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</si>
  <si>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</si>
  <si>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</si>
  <si>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</si>
  <si>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</si>
  <si>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</si>
  <si>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</si>
  <si>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</si>
  <si>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</si>
  <si>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</si>
  <si>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</si>
  <si>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</si>
  <si>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</si>
  <si>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</si>
  <si>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</si>
  <si>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</si>
  <si>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</si>
  <si>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</si>
  <si>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</si>
  <si>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</si>
  <si>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</si>
  <si>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</si>
  <si>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</si>
  <si>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</si>
  <si>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</si>
  <si>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</si>
  <si>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</si>
  <si>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</si>
  <si>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</si>
  <si>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</si>
  <si>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</si>
  <si>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</si>
  <si>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</si>
  <si>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</si>
  <si>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</si>
  <si>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</si>
  <si>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</si>
  <si>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</si>
  <si>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</si>
  <si>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</si>
  <si>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</si>
  <si>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</si>
  <si>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</si>
  <si>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</si>
  <si>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</si>
  <si>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</si>
  <si>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</si>
  <si>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</si>
  <si>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</si>
  <si>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</si>
  <si>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</si>
  <si>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</si>
  <si>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</si>
  <si>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</si>
  <si>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</si>
  <si>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</si>
  <si>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</si>
  <si>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</si>
  <si>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</si>
  <si>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</si>
  <si>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</si>
  <si>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</si>
  <si>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</si>
  <si>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</si>
  <si>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</si>
  <si>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</si>
  <si>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</si>
  <si>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</si>
  <si>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</si>
  <si>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</si>
  <si>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</si>
  <si>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</si>
  <si>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</si>
  <si>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</si>
  <si>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</si>
  <si>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</si>
  <si>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</si>
  <si>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</si>
  <si>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</si>
  <si>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</si>
  <si>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</si>
  <si>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</si>
  <si>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</si>
  <si>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</si>
  <si>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</si>
  <si>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</si>
  <si>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</si>
  <si>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</si>
  <si>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</si>
  <si>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</si>
  <si>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</si>
  <si>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</si>
  <si>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</si>
  <si>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</si>
  <si>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SECTOR o GOB. REGIONAL:</t>
  </si>
  <si>
    <t>SECTOR  o GOB. REGIONAL: (EJEMPLO SECTOR SALUD)</t>
  </si>
  <si>
    <r>
      <t xml:space="preserve">PLIEGO: </t>
    </r>
    <r>
      <rPr>
        <sz val="10"/>
        <rFont val="Arial"/>
        <family val="2"/>
      </rPr>
      <t>Todos los pliegos del sector y cada pliego del sector</t>
    </r>
  </si>
  <si>
    <t>Decreto Legislativo 276 (Regimen Público)</t>
  </si>
  <si>
    <t>(*) DEBE COINCIDIR CON LOS MONTOS ASIGNADOS EN LA GENERICA 1. PERSONAL Y OBLIGACIONES SOCIALES CONSIDERADAS EN EL PRESUPUESTO</t>
  </si>
  <si>
    <r>
      <t xml:space="preserve">PLIEGO: </t>
    </r>
    <r>
      <rPr>
        <sz val="9"/>
        <rFont val="Arial"/>
        <family val="2"/>
      </rPr>
      <t>Todos los pliego del sector y cada pliego del sector</t>
    </r>
  </si>
  <si>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</si>
  <si>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</si>
  <si>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</si>
  <si>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</si>
  <si>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</si>
  <si>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</si>
  <si>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</si>
  <si>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</si>
  <si>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</si>
  <si>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</si>
  <si>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</si>
  <si>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</si>
  <si>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</si>
  <si>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</si>
  <si>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</si>
  <si>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</si>
  <si>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</si>
  <si>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</si>
  <si>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</si>
  <si>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</si>
  <si>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</si>
  <si>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</si>
  <si>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</si>
  <si>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</si>
  <si>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</si>
  <si>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</si>
  <si>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</si>
  <si>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</si>
  <si>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</si>
  <si>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</si>
  <si>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</si>
  <si>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</si>
  <si>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</si>
  <si>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</si>
  <si>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</si>
  <si>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</si>
  <si>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</si>
  <si>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</si>
  <si>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</si>
  <si>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</si>
  <si>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</si>
  <si>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</si>
  <si>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</si>
  <si>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</si>
  <si>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</si>
  <si>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</si>
  <si>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</si>
  <si>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</si>
  <si>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</si>
  <si>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</si>
  <si>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</si>
  <si>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</si>
  <si>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</si>
  <si>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</si>
  <si>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</si>
  <si>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</si>
  <si>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</si>
  <si>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</si>
  <si>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</si>
  <si>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</si>
  <si>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</si>
  <si>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</si>
  <si>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VARIACION 2020-2021</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</si>
  <si>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</si>
  <si>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</si>
  <si>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</si>
  <si>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</si>
  <si>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</si>
  <si>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</si>
  <si>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(PIM)</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</si>
  <si>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</si>
  <si>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</si>
  <si>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</si>
  <si>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</si>
  <si>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</si>
  <si>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</si>
  <si>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</si>
  <si>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</si>
  <si>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</si>
  <si>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</si>
  <si>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</si>
  <si>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 Al 30 de junio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</si>
  <si>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</si>
  <si>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</si>
  <si>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</si>
  <si>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</si>
  <si>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</si>
  <si>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</si>
  <si>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</si>
  <si>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</si>
  <si>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</si>
  <si>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</si>
  <si>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</si>
  <si>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</si>
  <si>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</si>
  <si>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</si>
  <si>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</si>
  <si>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</si>
  <si>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</si>
  <si>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</si>
  <si>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</si>
  <si>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PPTO 2020 (AL 31/12)</t>
  </si>
  <si>
    <t>PPTO 2021 (AL 30/06)</t>
  </si>
  <si>
    <t>PPTO 2022 (PROYECCI{ON 31/12)</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</si>
  <si>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</si>
  <si>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</si>
  <si>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</si>
  <si>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</si>
  <si>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</si>
  <si>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</si>
  <si>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</si>
  <si>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</si>
  <si>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</si>
  <si>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</si>
  <si>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</si>
  <si>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442: GOBIERNO REGIONAL APURIMAC</t>
  </si>
  <si>
    <t>001. SEDE APURIMAC</t>
  </si>
  <si>
    <t>002. SEDE CHANKA</t>
  </si>
  <si>
    <t>003. SUB REGION CHINCHEROS</t>
  </si>
  <si>
    <t>003. PRO DESARROLLO APURIMAC</t>
  </si>
  <si>
    <t>005. GERENCIA SUB REGIONAL COTABAMBAS</t>
  </si>
  <si>
    <t>100. AGRICULTURA APURIMAC</t>
  </si>
  <si>
    <t>101. AGRICULTURA CHANKA</t>
  </si>
  <si>
    <t>200. TRANSPORTES APURIMAC</t>
  </si>
  <si>
    <t>201. TRANSPORTES CHANKA</t>
  </si>
  <si>
    <t>300. EDUCACION APURIMAC</t>
  </si>
  <si>
    <t>301. EDUCACION CHANKA</t>
  </si>
  <si>
    <t>302. EDUCACION COTABAMBAS</t>
  </si>
  <si>
    <t>303. EDUCACION CHINCHEROS</t>
  </si>
  <si>
    <t>304. EDUCACION GRAU</t>
  </si>
  <si>
    <t>305. EDUCACION HUANCARAMA</t>
  </si>
  <si>
    <t>306. EDUCACION AYMARAES</t>
  </si>
  <si>
    <t>307. EDUCACION ABANCAY</t>
  </si>
  <si>
    <t>308. EDUCACION ANTABAMBA</t>
  </si>
  <si>
    <t>400. SALUD APURIMAC</t>
  </si>
  <si>
    <t>401. SALUD CHANKA</t>
  </si>
  <si>
    <t>402. HOSPITAL GUILLERMO DIAZ DE LA VEGA - ABANCAY</t>
  </si>
  <si>
    <t>403. HOSPITAL SUB REGIONAL DE ANDAHUAYLAS</t>
  </si>
  <si>
    <t>404. RED DE SALUD VIRGEN DE COCHARCAS</t>
  </si>
  <si>
    <t>405. RED DE SALUD ABANCAY</t>
  </si>
  <si>
    <t>406. RED DE SALUD GRAU</t>
  </si>
  <si>
    <t>407. RED DE SALUD COTABAMBAS</t>
  </si>
  <si>
    <t>408. RED DE SALUD ANTABAMBA</t>
  </si>
  <si>
    <t>409. RED DE SALUD AYMARAES</t>
  </si>
  <si>
    <t>0001: PROGRAMA ARTICULADO NUTRICIONAL</t>
  </si>
  <si>
    <t>0002: SALUD MATERNO NEONATAL</t>
  </si>
  <si>
    <t>0016: TBC-VIH/SIDA</t>
  </si>
  <si>
    <t>0017: ENFERMEDADES METAXENICAS Y ZOONOSIS</t>
  </si>
  <si>
    <t>0018: ENFERMEDADES NO TRANSMISIBLES</t>
  </si>
  <si>
    <t>0024: PREVENCION Y CONTROL DEL CANCER</t>
  </si>
  <si>
    <t>0036: GESTION INTEGRAL DE RESIDUOS SOLIDOS</t>
  </si>
  <si>
    <t>0039: MEJORA DE LA SANIDAD ANIMAL</t>
  </si>
  <si>
    <t>0041: MEJORA DE LA INOCUIDAD AGROALIMENTARIA</t>
  </si>
  <si>
    <t>0042: APROVECHAMIENTO DE LOS RECURSOS HIDRICOS PARA USO AGRARIO</t>
  </si>
  <si>
    <t>0046: ACCESO Y USO DE LA ELECTRIFICACION RURAL</t>
  </si>
  <si>
    <t>0047: ACCESO Y USO ADECUADO DE LOS SERVICIOS PUBLICOS DE TELECOMUNICACIONES E INFORMACION ASOCIADOS</t>
  </si>
  <si>
    <t>0051: PREVENCION Y TRATAMIENTO DEL CONSUMO DE DROGAS</t>
  </si>
  <si>
    <t>0057: CONSERVACION DE LA DIVERSIDAD BIOLOGICA Y APROVECHAMIENTO SOSTENIBLE DE LOS RECURSOS NATURALES EN AREA NATURAL PROTEGIDA</t>
  </si>
  <si>
    <t>0068: REDUCCION DE VULNERABILIDAD Y ATENCION DE EMERGENCIAS POR DESASTRES</t>
  </si>
  <si>
    <t>0080: LUCHA CONTRA LA VIOLENCIA FAMILIAR</t>
  </si>
  <si>
    <t>0082: PROGRAMA NACIONAL DE SANEAMIENTO URBANO</t>
  </si>
  <si>
    <t>0083: PROGRAMA NACIONAL DE SANEAMIENTO RURAL</t>
  </si>
  <si>
    <t>0090: LOGROS DE APRENDIZAJE DE ESTUDIANTES DE LA EDUCACION BASICA REGULAR</t>
  </si>
  <si>
    <t>0101: INCREMENTO DE LA PRACTICA DE ACTIVIDADES FISICAS, DEPORTIVAS Y RECREATIVAS EN LA POBLACION PERUANA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</si>
  <si>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</si>
  <si>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</si>
  <si>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</si>
  <si>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</si>
  <si>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0116: MEJORAMIENTO DE LA EMPLEABILIDAD E INSERCION LABORAL-PROEMPLEO</t>
  </si>
  <si>
    <t>0117: ATENCION OPORTUNA DE NIÑAS, NIÑOS Y ADOLESCENTES EN PRESUNTO ESTADO DE ABANDONO</t>
  </si>
  <si>
    <t>0121: MEJORA DE LA ARTICULACION DE PEQUEÑOS PRODUCTORES AL MERCADO</t>
  </si>
  <si>
    <t>0126: FORMALIZACION MINERA DE LA PEQUEÑA MINERIA Y MINERIA ARTESANAL</t>
  </si>
  <si>
    <t>0127: MEJORA DE LA COMPETITIVIDAD DE LOS DESTINOS TURISTICOS</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</si>
  <si>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</si>
  <si>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</si>
  <si>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</si>
  <si>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</si>
  <si>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0140: DESARROLLO Y PROMOCION DE LAS ARTES E INDUSTRIAS CULTURALES</t>
  </si>
  <si>
    <t>0142: ACCESO DE PERSONAS ADULTAS MAYORES A SERVICIOS ESPECIALIZADOS</t>
  </si>
  <si>
    <t>0144: CONSERVACION Y USO SOSTENIBLE DE ECOSISTEMAS PARA LA PROVISION DE SERVICIOS ECOSISTEMICOS</t>
  </si>
  <si>
    <t>0147: FORTALECIMIENTO DE LA EDUCACION SUPERIOR TECNOLOGICA</t>
  </si>
  <si>
    <t>0150: INCREMENTO EN EL ACCESO DE LA POBLACION A LOS SERVICIOS EDUCATIVOS PUBLICOS DE LA EDUCACION BASICA</t>
  </si>
  <si>
    <t>1001. PRODUCTOS ESPECIFICOS PARA DESARROLLO INFANTIL TEMPRANO</t>
  </si>
  <si>
    <t>1002: PRODUCTOS ESPECIFICOS PARA REDUCCION DE LA VIOLENCIA CONTRA LA MUJER</t>
  </si>
  <si>
    <t>SECTOR o GOB. REGIONAL DE APURIMAC</t>
  </si>
  <si>
    <t>PLIEGO: 442 GOBIERNO REGIONAL DE APURIMAC.</t>
  </si>
  <si>
    <r>
      <rPr>
        <b/>
        <sz val="9"/>
        <color theme="1"/>
        <rFont val="Arial"/>
        <family val="2"/>
      </rPr>
      <t>OET.01</t>
    </r>
    <r>
      <rPr>
        <sz val="9"/>
        <rFont val="Arial"/>
        <family val="2"/>
      </rPr>
      <t xml:space="preserve"> Reducir las brechas de desigualdad en la población, garantizando el derecho a la ciudadanía y erradicando toda forma de discriminación</t>
    </r>
  </si>
  <si>
    <t>OEI.01 Promover el Desarrollo social e igualdad de oportunidades en la Región Apurímac</t>
  </si>
  <si>
    <t xml:space="preserve">Porcentaje de poblacion femenina subempleada </t>
  </si>
  <si>
    <t>Area Remuneraciones GORE APU.</t>
  </si>
  <si>
    <t>Gerencia Regional Desarrollo Social.</t>
  </si>
  <si>
    <t xml:space="preserve">Porcentaje de violencia familiar  y sexual registrados </t>
  </si>
  <si>
    <t>GDS</t>
  </si>
  <si>
    <t>Comisarías, Demunas; GDS</t>
  </si>
  <si>
    <r>
      <rPr>
        <b/>
        <sz val="9"/>
        <color theme="1"/>
        <rFont val="Arial"/>
        <family val="2"/>
      </rPr>
      <t>OET. 02</t>
    </r>
    <r>
      <rPr>
        <sz val="9"/>
        <rFont val="Arial"/>
        <family val="2"/>
      </rPr>
      <t xml:space="preserve"> Mejorar las condiciones de salud en la población con énfasis en el Desarrollo Infantil Temprano.</t>
    </r>
  </si>
  <si>
    <t>OEI.02 Mejorar los servicios de salud en la región</t>
  </si>
  <si>
    <t>Tasa de Mortalidad Infantil disminuida en el departamento de Apurímac</t>
  </si>
  <si>
    <t>ENAHO - INEI</t>
  </si>
  <si>
    <t xml:space="preserve">DIRECCION REGIONAL DE SALUD </t>
  </si>
  <si>
    <t>Tasa de Morbilidad disminuida en la población del departamento de Apurímac</t>
  </si>
  <si>
    <r>
      <rPr>
        <b/>
        <sz val="9"/>
        <color theme="1"/>
        <rFont val="Arial"/>
        <family val="2"/>
      </rPr>
      <t>OET. 03</t>
    </r>
    <r>
      <rPr>
        <sz val="9"/>
        <rFont val="Arial"/>
        <family val="2"/>
      </rPr>
      <t xml:space="preserve"> Garantizar una educación de calidad con énfasis en el Desarrollo Infantil Temprano.</t>
    </r>
  </si>
  <si>
    <t>OEI.03 Mejorar los servicios educativos en la Región Apurímac.</t>
  </si>
  <si>
    <t>% de estudiantes que logran resultados satisfactorios en la prueba censal ECE - Educación Primaria  Comunicación 4 grado</t>
  </si>
  <si>
    <t>ESTADISTICAS DREA UGEL</t>
  </si>
  <si>
    <t>DREA</t>
  </si>
  <si>
    <r>
      <rPr>
        <b/>
        <sz val="9"/>
        <color theme="1"/>
        <rFont val="Arial"/>
        <family val="2"/>
      </rPr>
      <t>0ET. 04</t>
    </r>
    <r>
      <rPr>
        <sz val="9"/>
        <rFont val="Arial"/>
        <family val="2"/>
      </rPr>
      <t xml:space="preserve"> Incrementar el acceso a vivienda y al servicio continuo de agua y saneamiento de calidad.</t>
    </r>
  </si>
  <si>
    <t>OEI.04 Mejorar los servicios de saneamiento básico para el desarrollo de la población.</t>
  </si>
  <si>
    <t>Porcentaje de cobertura de agua segura</t>
  </si>
  <si>
    <t>DRVCS</t>
  </si>
  <si>
    <t>ENDES</t>
  </si>
  <si>
    <r>
      <rPr>
        <b/>
        <sz val="9"/>
        <color theme="1"/>
        <rFont val="Arial"/>
        <family val="2"/>
      </rPr>
      <t>OET . 05</t>
    </r>
    <r>
      <rPr>
        <sz val="9"/>
        <color theme="1"/>
        <rFont val="Arial"/>
        <family val="2"/>
      </rPr>
      <t xml:space="preserve"> Incrementar los niveles de producción y productividad de las unidades económicas.</t>
    </r>
  </si>
  <si>
    <t>OEI.05 Mejorar los niveles de competitividad de los agentes economicos.</t>
  </si>
  <si>
    <t xml:space="preserve">Indice de competividad regional </t>
  </si>
  <si>
    <t>CNC, INCORE</t>
  </si>
  <si>
    <t>GRPPAT, GRDE.</t>
  </si>
  <si>
    <r>
      <rPr>
        <b/>
        <sz val="9"/>
        <color theme="1"/>
        <rFont val="Arial"/>
        <family val="2"/>
      </rPr>
      <t>OET. 06</t>
    </r>
    <r>
      <rPr>
        <sz val="9"/>
        <color theme="1"/>
        <rFont val="Arial"/>
        <family val="2"/>
      </rPr>
      <t xml:space="preserve"> Mejorar los niveles de Competitividad en la Región.</t>
    </r>
  </si>
  <si>
    <t>OEI.06 Promover el trabajo formal y decente de la población apurimeña</t>
  </si>
  <si>
    <t xml:space="preserve">
% de empleo informal </t>
  </si>
  <si>
    <t>INEI – MTPE</t>
  </si>
  <si>
    <t>DRSTPEA</t>
  </si>
  <si>
    <r>
      <rPr>
        <b/>
        <sz val="9"/>
        <color theme="1"/>
        <rFont val="Arial"/>
        <family val="2"/>
      </rPr>
      <t>OET. 07</t>
    </r>
    <r>
      <rPr>
        <sz val="9"/>
        <color theme="1"/>
        <rFont val="Arial"/>
        <family val="2"/>
      </rPr>
      <t xml:space="preserve"> Incrementar el empleo de calidad.</t>
    </r>
  </si>
  <si>
    <r>
      <rPr>
        <b/>
        <sz val="9"/>
        <color theme="1"/>
        <rFont val="Arial"/>
        <family val="2"/>
      </rPr>
      <t>OET. 08</t>
    </r>
    <r>
      <rPr>
        <sz val="9"/>
        <rFont val="Arial"/>
        <family val="2"/>
      </rPr>
      <t xml:space="preserve"> Modernizar la institucionalidad de las entidades públicas.</t>
    </r>
  </si>
  <si>
    <t>OEI.07 Fortalecer la Gestión Institucional del Gobierno Regional de Apurímac</t>
  </si>
  <si>
    <t xml:space="preserve">
% de documentos de gestión actualizados e  implementados</t>
  </si>
  <si>
    <t>EVALUACION PEI</t>
  </si>
  <si>
    <t>DNPP-CEPLAN</t>
  </si>
  <si>
    <r>
      <rPr>
        <b/>
        <sz val="9"/>
        <color theme="1"/>
        <rFont val="Arial"/>
        <family val="2"/>
      </rPr>
      <t>OET. 09</t>
    </r>
    <r>
      <rPr>
        <sz val="9"/>
        <rFont val="Arial"/>
        <family val="2"/>
      </rPr>
      <t xml:space="preserve"> Mejorar la calidad ambiental.</t>
    </r>
  </si>
  <si>
    <t>OEI. 08 Promover el aprovechamiento sostenible de los recursos naturales en la región</t>
  </si>
  <si>
    <t xml:space="preserve"> 
% de has. con bosques conservados</t>
  </si>
  <si>
    <t>GRRNN y GMA</t>
  </si>
  <si>
    <t>Gerencia</t>
  </si>
  <si>
    <r>
      <rPr>
        <b/>
        <sz val="9"/>
        <color theme="1"/>
        <rFont val="Arial"/>
        <family val="2"/>
      </rPr>
      <t>OET. 10</t>
    </r>
    <r>
      <rPr>
        <sz val="9"/>
        <rFont val="Arial"/>
        <family val="2"/>
      </rPr>
      <t xml:space="preserve"> Disminuir la vulnerabilidad de la población ante fenómenos naturales y antrópicos.</t>
    </r>
  </si>
  <si>
    <t>OEI. 09  Promover la Gestión de Riesgo de Desastres en un contexto de Cambio Climático en la región</t>
  </si>
  <si>
    <t>% de población afectada ante la ocurrencia de un desastre</t>
  </si>
  <si>
    <t>GRRNN y GMA y Defensa Civil</t>
  </si>
  <si>
    <t>Gerencia y Defensa Civil - CAR</t>
  </si>
  <si>
    <t>F-7</t>
  </si>
  <si>
    <t>F-6</t>
  </si>
  <si>
    <t>F-5</t>
  </si>
  <si>
    <t>F-4</t>
  </si>
  <si>
    <t>F-3</t>
  </si>
  <si>
    <t>F-2</t>
  </si>
  <si>
    <t>SPB</t>
  </si>
  <si>
    <t>SPC</t>
  </si>
  <si>
    <t>SPD</t>
  </si>
  <si>
    <t>SPF</t>
  </si>
  <si>
    <t>STB</t>
  </si>
  <si>
    <t>STC</t>
  </si>
  <si>
    <t>STD</t>
  </si>
  <si>
    <t>STF</t>
  </si>
  <si>
    <t>SAB</t>
  </si>
  <si>
    <t>SAC</t>
  </si>
  <si>
    <t>SAD</t>
  </si>
  <si>
    <t>SDF</t>
  </si>
  <si>
    <t>SALDO 2020 (*)</t>
  </si>
  <si>
    <t>01 SEDE CENTRAL</t>
  </si>
  <si>
    <t>BANCO DE LA NACION</t>
  </si>
  <si>
    <t>181-019735</t>
  </si>
  <si>
    <t>SOLES</t>
  </si>
  <si>
    <t>3.- RECURSOS OPERACIONES OFICIALES DE CREDITO. EXTERNO</t>
  </si>
  <si>
    <t>SUB CUENTA - CONTINUIDAD DE INVERSIONES (ROOC)</t>
  </si>
  <si>
    <t>SUB CUENTA - FONDO PARA LA CONTINUIDAD DE LAS INVERSIONES (ROOC)</t>
  </si>
  <si>
    <t>SUB CUENTA - DU-051-2020-MEDIDAS EXTRAORD Y TEMPO- COVID-19 ROOC</t>
  </si>
  <si>
    <t>SUB CUENTA - ENDEUDAMIENTO BONOS</t>
  </si>
  <si>
    <t>SUB CUENTA - INCENTIVOS PRESUPUESTALES PARA INVERSIONES - ROOC</t>
  </si>
  <si>
    <t>2021</t>
  </si>
  <si>
    <t>SUB CUENTA - DONACIONES - DE PERSONAS Y EMPRESAS NACIONALES</t>
  </si>
  <si>
    <t>2008</t>
  </si>
  <si>
    <t>10- SUB CUENTA - PARTICIPACIONES  - BOI</t>
  </si>
  <si>
    <t>19- SUB CUENTA - PARTICIPACIONES FED</t>
  </si>
  <si>
    <t>22- SUB CUENTA - REGALIA CONTRACTUAL</t>
  </si>
  <si>
    <t>27- SUB CUENTA - FONCOR - LEY 31069</t>
  </si>
  <si>
    <t>E- SUB CUENTA - PARTICIPACIONES - FONIPREL</t>
  </si>
  <si>
    <t>H- SUB CUENTA - CANON MINERO</t>
  </si>
  <si>
    <t>L- SUB CUENTA - CANON FORESTAL</t>
  </si>
  <si>
    <t>P- SUB CUENTA - REGALIAS MINERAS</t>
  </si>
  <si>
    <t>Ñ- SUB CUENTA - FIDEICOMISO REGIONAL</t>
  </si>
  <si>
    <t>403-HOSPITAL SUB REGIONAL DE ANDAHUAYLAS</t>
  </si>
  <si>
    <t>00-182-009768</t>
  </si>
  <si>
    <t>00-182-006688</t>
  </si>
  <si>
    <t>403-HOSPITAL SUB REGIONAL ANDAHUAYLAS</t>
  </si>
  <si>
    <t>00-182-007692</t>
  </si>
  <si>
    <t>752 TRANSPORTES CHANKA</t>
  </si>
  <si>
    <t>2020</t>
  </si>
  <si>
    <t>2017</t>
  </si>
  <si>
    <t>1'484,0.6.83</t>
  </si>
  <si>
    <t>748 SEDE CHANKA</t>
  </si>
  <si>
    <t>3.- RECURSOS OPERACIONES DE OFICIALES DE CRED. EXTERNO</t>
  </si>
  <si>
    <t>15-CONTINUEDAD DE INVERSIONES (ROOC)</t>
  </si>
  <si>
    <t>18-DU. 051-2020-MEDIDAS EXTRAORDINARIAS Y TEMPORALES - COVID -19-ROOC</t>
  </si>
  <si>
    <t>22-INCENTIVOS PRESUPUESTALES PARA INVERSIONES - ROOC</t>
  </si>
  <si>
    <t>8-BONOS TRASPASOS DE RECURSOS</t>
  </si>
  <si>
    <t>F-ENDEUDAMIENTO-BONOS</t>
  </si>
  <si>
    <t>CANON Y SOBRECANON, REGALIAS, RENTA DE ADUANAS Y PARTICIPACIONES</t>
  </si>
  <si>
    <t>22-REGALIAS CONTRACTUAL</t>
  </si>
  <si>
    <t>27-FONCOR - LEY 31069</t>
  </si>
  <si>
    <t>E-PARTICIPACIONES - FONIPREL</t>
  </si>
  <si>
    <t>H-CANON MINERO</t>
  </si>
  <si>
    <t>Ñ-FIDEICOMISO REGIONAL</t>
  </si>
  <si>
    <t>005 GERENCIA SUB REGIONAL DE COTABAMBAS</t>
  </si>
  <si>
    <t>170-010002032</t>
  </si>
  <si>
    <t>170-010002040</t>
  </si>
  <si>
    <t>170-010002873</t>
  </si>
  <si>
    <t>RED DE SALUD GRAU</t>
  </si>
  <si>
    <t>BANCO NACION</t>
  </si>
  <si>
    <t>00-170-001419</t>
  </si>
  <si>
    <t>00-170-001427</t>
  </si>
  <si>
    <t>2. RECURSOS DIRECTAM. RECAUD. (CUT)</t>
  </si>
  <si>
    <t>00-170-001478</t>
  </si>
  <si>
    <t>4. DONACIONES Y TRANSFERENCIAS (CUT)</t>
  </si>
  <si>
    <t>1501 RED DE SALUD ANTABAMBA</t>
  </si>
  <si>
    <t xml:space="preserve">BANCO DE LA NACION </t>
  </si>
  <si>
    <t xml:space="preserve">00-183-001248            </t>
  </si>
  <si>
    <t xml:space="preserve">00-183-001256 </t>
  </si>
  <si>
    <t xml:space="preserve">00-183-001248              </t>
  </si>
  <si>
    <t xml:space="preserve">00-183-001272  </t>
  </si>
  <si>
    <t xml:space="preserve">00-183-001248 </t>
  </si>
  <si>
    <t>400  SALUD APUIRMAC</t>
  </si>
  <si>
    <t xml:space="preserve">      - Recursos Directamente Recaudados</t>
  </si>
  <si>
    <t xml:space="preserve">      - Recursos Directamente Recaudados (CUT)</t>
  </si>
  <si>
    <t xml:space="preserve">      - Donaciones y Tranferencias</t>
  </si>
  <si>
    <t xml:space="preserve">      - Donaciones y Tranferencias (CUT) TR "18"</t>
  </si>
  <si>
    <t xml:space="preserve">      - Donaciones y Tranferencias (CUT) TR "N"</t>
  </si>
  <si>
    <t xml:space="preserve">      - Donaciones y Tranferencias (CUT) TR "O"</t>
  </si>
  <si>
    <t xml:space="preserve">    - CANON  Y  SOBRECANON, REGALIAS Y PATICIPACIONES</t>
  </si>
  <si>
    <t xml:space="preserve">         &gt; Paticipaciones FED (CUT)</t>
  </si>
  <si>
    <t xml:space="preserve">         &gt; Regalias Contractuales (CUT)</t>
  </si>
  <si>
    <t xml:space="preserve">         &gt; Cano minero (CUT) TR "H"</t>
  </si>
  <si>
    <t xml:space="preserve">         &gt; Regalias mineras (CUT) TR "N"</t>
  </si>
  <si>
    <t xml:space="preserve">751 TRANSPORTES APURIMAC </t>
  </si>
  <si>
    <t xml:space="preserve">   </t>
  </si>
  <si>
    <t>TIPO DE RECURSO 15 (CONT. DE INVER. ROOC)</t>
  </si>
  <si>
    <t>TIPO DE RECURSO 18 ( MED EX. TEM. COVID)</t>
  </si>
  <si>
    <t>TIPO DE RECURSO F (ENDEUDAM. BONOS)</t>
  </si>
  <si>
    <t>TIPO DE RECURSO 22 (INC. PRES. PARA INVER.)</t>
  </si>
  <si>
    <t>TIPO DE RECURSO 22 (REGALIA CONTRACTUAL)</t>
  </si>
  <si>
    <t>TIPO DE RECURSO 27 (FONCOR)</t>
  </si>
  <si>
    <t>TIPO DE RECURSO H (CANON MINERO)</t>
  </si>
  <si>
    <t>TIPO DE RECURSO P ( REGALIAS MINERAS)</t>
  </si>
  <si>
    <t>TIPO DE RECURSO Ñ (FIDEICOMISO REGIONAL)</t>
  </si>
  <si>
    <t>405 RED DE SALUD ABANCAY</t>
  </si>
  <si>
    <t>181-045647</t>
  </si>
  <si>
    <t>181-045671</t>
  </si>
  <si>
    <t>1497-DISA CHINCHEROS</t>
  </si>
  <si>
    <t>1359 - SUB REGION CHINCHEROS</t>
  </si>
  <si>
    <t>00-403-002097</t>
  </si>
  <si>
    <t>00-403-002100</t>
  </si>
  <si>
    <t>-</t>
  </si>
  <si>
    <t>750 AGRICULTURA CHANKA</t>
  </si>
  <si>
    <t>00182011401</t>
  </si>
  <si>
    <t xml:space="preserve">SOLES </t>
  </si>
  <si>
    <t>00182006556</t>
  </si>
  <si>
    <t xml:space="preserve">4.- CARTAS FIANZAS POR GARANTIA </t>
  </si>
  <si>
    <t>00182052914</t>
  </si>
  <si>
    <t xml:space="preserve">5.- REGION APURIMAC - AGRICULTURA CHANKA </t>
  </si>
  <si>
    <t>00182028290</t>
  </si>
  <si>
    <t>100 AGRICULTURA APURIMAC</t>
  </si>
  <si>
    <t>00-181-021209</t>
  </si>
  <si>
    <t>3.- RECURSOS OPERACIONES OPERACIONES OFICILAES DE CREDIRO</t>
  </si>
  <si>
    <t>2018</t>
  </si>
  <si>
    <t xml:space="preserve">    - CONTINUIDAD DE INVERSION - (ROOC)</t>
  </si>
  <si>
    <t>2019</t>
  </si>
  <si>
    <t xml:space="preserve">    - DU. 051-2020-MEDIDAS EXTRAORDINARIAS Y TEMPORALES COVIS 19 ROOC</t>
  </si>
  <si>
    <t xml:space="preserve">    - INCENTIVOS PRESUPUESTALES PARA INVERSIONES - (ROOC)</t>
  </si>
  <si>
    <t xml:space="preserve">    - ENDEUDAMIENTO - BONOS</t>
  </si>
  <si>
    <t xml:space="preserve">    - PARTICIPACIONES - BOI</t>
  </si>
  <si>
    <t>2012</t>
  </si>
  <si>
    <t xml:space="preserve">    - REGALIAS CONTRACTUAL</t>
  </si>
  <si>
    <t xml:space="preserve">    - FONCOR LEY 31069</t>
  </si>
  <si>
    <t xml:space="preserve">    - CANON MINERO</t>
  </si>
  <si>
    <t xml:space="preserve">    - REGALIAS MIMERAS</t>
  </si>
  <si>
    <t xml:space="preserve">    - FIDEICOMISO REGIONAL</t>
  </si>
  <si>
    <t>00-182-006696</t>
  </si>
  <si>
    <t>3.- RECURSOS OPERACIONES   OFICIALES DE CRED. EXTERNO</t>
  </si>
  <si>
    <t>5. RECURSOS DETERMINADOS - CANON Y SOBRECANON, REGALIAS, RENTA DE ADUANAS Y PARTICIPACIONES</t>
  </si>
  <si>
    <t>008-00-183-001248</t>
  </si>
  <si>
    <t>009-00-183-001256</t>
  </si>
  <si>
    <t>00-183- 001248</t>
  </si>
  <si>
    <t>012-00-183-001248</t>
  </si>
  <si>
    <t>013-00-183-001248</t>
  </si>
  <si>
    <t>Recursos Directamente Recaudados</t>
  </si>
  <si>
    <t>1502 RED DE SALUD AYMARAES</t>
  </si>
  <si>
    <t xml:space="preserve"> - OTROS (FONDO DE ESTIMULO DE DESEMPEÑO-FED)</t>
  </si>
  <si>
    <t>1010 EDUCACION COTABAMBAS</t>
  </si>
  <si>
    <t>00161041734</t>
  </si>
  <si>
    <t>2013</t>
  </si>
  <si>
    <t>00161034819</t>
  </si>
  <si>
    <t>2003</t>
  </si>
  <si>
    <t>(*) Saldo al 31 de Diciembre de 2020</t>
  </si>
  <si>
    <t>SEDE CENTRAL</t>
  </si>
  <si>
    <t>747: SEDE CENTRAL</t>
  </si>
  <si>
    <t>00: RECURSOS ORDINARIOS</t>
  </si>
  <si>
    <t>C.A.S.</t>
  </si>
  <si>
    <t>PROMOCION Y FOMENTO DEL EMPLEO (DR. TRABAJO Y EMPLEO)</t>
  </si>
  <si>
    <t>AGUILAR ESPINOZA ROGER ENRIQUE</t>
  </si>
  <si>
    <t xml:space="preserve">ABOGADO </t>
  </si>
  <si>
    <t>SUPERIOR</t>
  </si>
  <si>
    <t>TITULO</t>
  </si>
  <si>
    <t>Directora de la Oficina de Coordinación Administrativa Lima</t>
  </si>
  <si>
    <t>31040676</t>
  </si>
  <si>
    <t>AMABLE CRUZ GLADYS TOMASA</t>
  </si>
  <si>
    <t>SICOLOGA</t>
  </si>
  <si>
    <t>SUB GERENTE DE PROMOCION SOCIAL</t>
  </si>
  <si>
    <t>31033627</t>
  </si>
  <si>
    <t>AYQUIPA GUTIERREZ ROBERTO</t>
  </si>
  <si>
    <t xml:space="preserve">LIC EN TURISMO </t>
  </si>
  <si>
    <t>SUB GERENTE DE MYPES Y COMPETITIVIDAD</t>
  </si>
  <si>
    <t>45068852</t>
  </si>
  <si>
    <t>BAZAN JURO HECTOR JUNIOR</t>
  </si>
  <si>
    <t>DIRECTOR REGIONAL SECT. DE ENERGIA Y MINAS</t>
  </si>
  <si>
    <t>08672349</t>
  </si>
  <si>
    <t>CANO BASUALDO LUIS ALBERTO</t>
  </si>
  <si>
    <t>ING. MINAS</t>
  </si>
  <si>
    <t>SECRETARIO GENERAL</t>
  </si>
  <si>
    <t>43716137</t>
  </si>
  <si>
    <t>CARBAJAL CHAVEZ CESAR LORENZO</t>
  </si>
  <si>
    <t>GERENTE SUB REG DE AYMARAES</t>
  </si>
  <si>
    <t>31340384</t>
  </si>
  <si>
    <t>CARRILLO SEGOVIA WILBER ISAAC</t>
  </si>
  <si>
    <t>SUB GERENTE DE PROGRAMACION MULTIANUAL DE INVERSIONES</t>
  </si>
  <si>
    <t>43158286</t>
  </si>
  <si>
    <t>CHIRINOS VERA SAMUEL</t>
  </si>
  <si>
    <t>ECONOMISTA</t>
  </si>
  <si>
    <t>SUB GERENTE DE PLANEAMIENTO Y ACOND. TERR.</t>
  </si>
  <si>
    <t>09827109</t>
  </si>
  <si>
    <t>DEL CASTILLO RUIZ CARO DAVID EDUARDO</t>
  </si>
  <si>
    <t>DIRECTOR- OFICINA DEFENSA NACIONAL Y DEFENSA CIVIL</t>
  </si>
  <si>
    <t>31022219</t>
  </si>
  <si>
    <t>DUEÑAS DURAN JULIO</t>
  </si>
  <si>
    <t>AGRONOMO</t>
  </si>
  <si>
    <t>GERENTE SUB REGIONAL DE GRAU</t>
  </si>
  <si>
    <t>31520003</t>
  </si>
  <si>
    <t>FELIX PALMA WILARD NICKY</t>
  </si>
  <si>
    <t>SECRETARIO GENERAL GOB. REGIONAL</t>
  </si>
  <si>
    <t>41228245</t>
  </si>
  <si>
    <t>GOMEZ CAMERO PERCY</t>
  </si>
  <si>
    <t>SUG GERENTE  DE RECURSOS NATURALES</t>
  </si>
  <si>
    <t>43441118</t>
  </si>
  <si>
    <t>GONZALES VIDAL OSCAR JUVENAL</t>
  </si>
  <si>
    <t>GERENTE SUB REG DE ANTABAMBA</t>
  </si>
  <si>
    <t>23987739</t>
  </si>
  <si>
    <t>HUGO SOLANO HERNAN</t>
  </si>
  <si>
    <t>DIRECTORA REGIONAL SECTORIAL DE VIVIENDA Y CONSTRUCCION</t>
  </si>
  <si>
    <t>21471289</t>
  </si>
  <si>
    <t>LOPEZ CONTRERAS EVANGELINA GUADALUPE</t>
  </si>
  <si>
    <t>ING. CIVIL</t>
  </si>
  <si>
    <t>SUB GERENTE DE EQUIPO MECANICO</t>
  </si>
  <si>
    <t>21528328</t>
  </si>
  <si>
    <t>MONZON CARDENAS WILBERT</t>
  </si>
  <si>
    <t>ING. MECANICO</t>
  </si>
  <si>
    <t>DIRECTORA DE ABASTECIMIENTO PATRIMONIO Y MARGESI D</t>
  </si>
  <si>
    <t>41178048</t>
  </si>
  <si>
    <t>PEREZ CCASA YENI</t>
  </si>
  <si>
    <t>CONTADOR</t>
  </si>
  <si>
    <t>SUB GERENTE DE PRESUPUESTO</t>
  </si>
  <si>
    <t>46640045</t>
  </si>
  <si>
    <t>PEÑA CAYTUIRO DENABETH</t>
  </si>
  <si>
    <t>SUB GERENTE DE SANEAMIENTO FISICO LEGAL DE LA PROPIEDAD RURA</t>
  </si>
  <si>
    <t>31042545</t>
  </si>
  <si>
    <t>PIMENTEL MALDONADO WALDIR</t>
  </si>
  <si>
    <t>DIRECTORA REG.  DE ASESORIA JURIDICA</t>
  </si>
  <si>
    <t>31044696</t>
  </si>
  <si>
    <t>PORTILLO GONZALES MARIBEL</t>
  </si>
  <si>
    <t>DIRECTOR REG SECT. DE PRODUCE</t>
  </si>
  <si>
    <t>31015417</t>
  </si>
  <si>
    <t>QUISPE GARCIA MIGUEL</t>
  </si>
  <si>
    <t>ING. AGRONOMO</t>
  </si>
  <si>
    <t>DIRECTOR DE LA OFICINA RECURSOS HUMANOS Y ESCALAFO</t>
  </si>
  <si>
    <t>SOTO ENCISO LUZ MIRTHA</t>
  </si>
  <si>
    <t>GERENTE DE DESARROLLO SOCIAL</t>
  </si>
  <si>
    <t>42209105</t>
  </si>
  <si>
    <t>ROSARIO GONZALEZ JULIO CESAR</t>
  </si>
  <si>
    <t>MEDICO</t>
  </si>
  <si>
    <t>SUB  GERENTE DE DESARROLLO INSTITUCIONAL, ESTADIS</t>
  </si>
  <si>
    <t>23955031</t>
  </si>
  <si>
    <t>SANCHEZ MORALES MICHAEL AMILCAR</t>
  </si>
  <si>
    <t>SUB GERENTE DE OBRAS</t>
  </si>
  <si>
    <t>41342252</t>
  </si>
  <si>
    <t>SARMIENTO SOTTA LEONEL</t>
  </si>
  <si>
    <t>SUB GERENTE DE ASUNTOS PRODUCTIVOS Y DE SERVICIOS</t>
  </si>
  <si>
    <t>09598556</t>
  </si>
  <si>
    <t>SIERRA HUARCAYA ELIAQUIM</t>
  </si>
  <si>
    <t>SUB GERENTE DE ESTUDIOS DEFINITIVOS</t>
  </si>
  <si>
    <t>10487079</t>
  </si>
  <si>
    <t>SOTO JARA RAMIRO</t>
  </si>
  <si>
    <t>DIRECTOR DE LA OFICINA DE TESORERIA</t>
  </si>
  <si>
    <t>46235594</t>
  </si>
  <si>
    <t>ÑAHUI CACERES MELCHOR FREDY</t>
  </si>
  <si>
    <t>ABOGADA  -  OFICINA RR.HH</t>
  </si>
  <si>
    <t>25002206</t>
  </si>
  <si>
    <t>PEREIRA QUISPEYNGA ELIZABETH</t>
  </si>
  <si>
    <t>ABOGADO  I - OFICINA RR.HH</t>
  </si>
  <si>
    <t>46583132</t>
  </si>
  <si>
    <t>QUISPE DURAND LEIDY  ELIZABETH</t>
  </si>
  <si>
    <t>TEC SANEAMIENTO FISICO LEGAL</t>
  </si>
  <si>
    <t>31184404</t>
  </si>
  <si>
    <t>CORDOVA JUNCO NARCISO</t>
  </si>
  <si>
    <t>TECNICO CIVIL</t>
  </si>
  <si>
    <t>TECNICO</t>
  </si>
  <si>
    <t>AUXILIAR</t>
  </si>
  <si>
    <t>DAMIAN CORDOVA AQUILINO</t>
  </si>
  <si>
    <t>31551125</t>
  </si>
  <si>
    <t>HUANACO CORDOVA TIMOTEO</t>
  </si>
  <si>
    <t>PROFESIONAL DE SANEAMIENTO FISICO LEGAL</t>
  </si>
  <si>
    <t>01333635</t>
  </si>
  <si>
    <t>SANTANA BALDEON CESAR AUGUSTO</t>
  </si>
  <si>
    <t>RESPONSABLE DE ALMACEN</t>
  </si>
  <si>
    <t>31042871</t>
  </si>
  <si>
    <t>MENDOZA PEÑA HUGO</t>
  </si>
  <si>
    <t>TECNICO ADMINISTRATIVO - ARCHIVO REGIONAL</t>
  </si>
  <si>
    <t>31045406</t>
  </si>
  <si>
    <t>ANDIA CARDENAS ROSMERY</t>
  </si>
  <si>
    <t>EDUCACION</t>
  </si>
  <si>
    <t>TECNICO ADMINSTRATIVO - ARCHIVO REGIONAL</t>
  </si>
  <si>
    <t>09958312</t>
  </si>
  <si>
    <t>ARIAS RIOS ISABEL</t>
  </si>
  <si>
    <t>MANTENIMIENTO INSTITUCIONAL -OFICINA DE ABASTECIMIENTO</t>
  </si>
  <si>
    <t>31037957</t>
  </si>
  <si>
    <t>AVALOS CONTRERAS LAZARO</t>
  </si>
  <si>
    <t>SECUNDARIA COMPLETA</t>
  </si>
  <si>
    <t>ABOGADA- DIRECC REG. DE ASESORIA JURIDICA</t>
  </si>
  <si>
    <t>42787367</t>
  </si>
  <si>
    <t>CAILLAHUA ABARCA KATHIA GOOYEEDT</t>
  </si>
  <si>
    <t>SOPORTE TECNICO -SUB GERENCIA DE DESARROOLLO ESTADISTICA E I</t>
  </si>
  <si>
    <t>42201746</t>
  </si>
  <si>
    <t>CAMACHO SORIA YILMAR</t>
  </si>
  <si>
    <t>COMPUITACION</t>
  </si>
  <si>
    <t>TECNICO INFORMATICO -OFICINA DE RR.HH</t>
  </si>
  <si>
    <t>31044148</t>
  </si>
  <si>
    <t>CORDOVA CERVANTES JULIAN</t>
  </si>
  <si>
    <t>SECRETARIO GENERAL - CONSEJO REGIONAL</t>
  </si>
  <si>
    <t>23845176</t>
  </si>
  <si>
    <t>GAMARRA CANAVAL CESAR LEONCIO</t>
  </si>
  <si>
    <t>PROFESIONAL DE PLANTA - OFICINA DE RR.HH</t>
  </si>
  <si>
    <t>31037134</t>
  </si>
  <si>
    <t>HUAMAN CHIPA HUBERT</t>
  </si>
  <si>
    <t>INGENIERO DE SISTEMAS -SUB GERENCIA DE DESARROLLO ESTADISTIC</t>
  </si>
  <si>
    <t>44704472</t>
  </si>
  <si>
    <t>OSCO PORTILLO GONZALO</t>
  </si>
  <si>
    <t>ING. SISTEMAS E INFORMATICA</t>
  </si>
  <si>
    <t>ASISTENTE ADMINISTRATIVO - OFICINA  RR.HH</t>
  </si>
  <si>
    <t>31543807</t>
  </si>
  <si>
    <t>QUISPEHUAMAN ATANACIO MARIA CLEOFE</t>
  </si>
  <si>
    <t>COMPUTACION E INFORMATICA</t>
  </si>
  <si>
    <t>EVALUADOR COER</t>
  </si>
  <si>
    <t>07260291</t>
  </si>
  <si>
    <t>BACA AIQUIPA JAVIER  SABINO</t>
  </si>
  <si>
    <t>SEGURIDAD</t>
  </si>
  <si>
    <t>44135476</t>
  </si>
  <si>
    <t>GUTIERREZ INFANTAS DARWIN</t>
  </si>
  <si>
    <t>CONDUCTOR</t>
  </si>
  <si>
    <t>31037406</t>
  </si>
  <si>
    <t>PALOMINO SIERRA JULIO CESAR</t>
  </si>
  <si>
    <t>ASISTENTE ADMINISTRATIVO</t>
  </si>
  <si>
    <t>31032140</t>
  </si>
  <si>
    <t>ROBLES VIDAL ZULMA MAXIMILIANA</t>
  </si>
  <si>
    <t>ASISTENTE COMUNICACIONES - COER</t>
  </si>
  <si>
    <t>42370403</t>
  </si>
  <si>
    <t>VALER BACILIO DANNY</t>
  </si>
  <si>
    <t>ADMINISTRADOR</t>
  </si>
  <si>
    <t>ADMINISTRADORA</t>
  </si>
  <si>
    <t>43753514</t>
  </si>
  <si>
    <t>VILLAFUERTE IPARRAGUIRRE MARILIA</t>
  </si>
  <si>
    <t>ESPECIALISTA TRUBUTACION OFIC TESORERIA</t>
  </si>
  <si>
    <t>42079700</t>
  </si>
  <si>
    <t>ALARCON ROBLES HEBERT</t>
  </si>
  <si>
    <t>ABOGADA  - ALDEA INFANTIL</t>
  </si>
  <si>
    <t>31042343</t>
  </si>
  <si>
    <t>AMABLE CRUZ ROSSIO</t>
  </si>
  <si>
    <t>ASISTENTE ADMINISTRATIVO - CONSEJO REGIONAL</t>
  </si>
  <si>
    <t>40723164</t>
  </si>
  <si>
    <t>ASTO ANCHAYHUA JESICA PRIMITIVA</t>
  </si>
  <si>
    <t>ENFERMERIA - ALDEA INFANTIL VIRGEN DEL ROSARIO</t>
  </si>
  <si>
    <t>31045165</t>
  </si>
  <si>
    <t>BERNAOLA BRAVO DEYSI</t>
  </si>
  <si>
    <t>ENFERMERA</t>
  </si>
  <si>
    <t>MAMA SUSTITUTA- ALDEA INFANTIL</t>
  </si>
  <si>
    <t>42341274</t>
  </si>
  <si>
    <t>BERNAOLA SOLIS ESPERANZA</t>
  </si>
  <si>
    <t>ABOGADO PENAL CIVIL-  PROCURADURIA PUBLICA</t>
  </si>
  <si>
    <t>02388303</t>
  </si>
  <si>
    <t>CARTAGENA CHAMBI MIRIAN MEDALITH</t>
  </si>
  <si>
    <t>RESPONSABLE DE ALMACEN DE ALDEA INFANTIL VIRGEN DEL ROSARIO</t>
  </si>
  <si>
    <t>10720507</t>
  </si>
  <si>
    <t>CAYLLAHUA HURTADO GREGORIO</t>
  </si>
  <si>
    <t>COORDINADORA DEL OBSERVATORIO ECONOM LAB</t>
  </si>
  <si>
    <t>70172616</t>
  </si>
  <si>
    <t>CHAVEZ UGARTE CECILIA  DOLORES</t>
  </si>
  <si>
    <t>LIC ENFERMERIA - BIENESTAR SOCIAL</t>
  </si>
  <si>
    <t>31037326</t>
  </si>
  <si>
    <t>DAVALOS AZURIN GLADYS</t>
  </si>
  <si>
    <t>DISEÑADOR GRAFICO Y CAMAROGRAFO -DIRECCION DE COMUNICACIONES</t>
  </si>
  <si>
    <t>44057294</t>
  </si>
  <si>
    <t>HUALLPA ECHEVARRIA ALBERTH ENOC</t>
  </si>
  <si>
    <t>RESPONSABLE  DE LA OFIC TEC ADM  - DIRECCION REGIONAL DE TRA</t>
  </si>
  <si>
    <t>48462456</t>
  </si>
  <si>
    <t>LANCHO CHICLLA MARITZA</t>
  </si>
  <si>
    <t>ESPECIALISTA ADMINISTRATIVO- GOBERNACION REGIONAL</t>
  </si>
  <si>
    <t>41232821</t>
  </si>
  <si>
    <t>MARTINEZ AMACHI GABRIELA</t>
  </si>
  <si>
    <t>ASISTENTE ADIMISTRATIVO - PLANIFICACION Y PRESUPUESTO</t>
  </si>
  <si>
    <t>70434932</t>
  </si>
  <si>
    <t>MEDINA HUAROC PATTY YANET</t>
  </si>
  <si>
    <t>CIENCIAS POLITICAS</t>
  </si>
  <si>
    <t>ABOGADO EN CONTRATACIONES - OFIS ABASTECIMIENTO</t>
  </si>
  <si>
    <t>31031566</t>
  </si>
  <si>
    <t>PRADA SALAZAR GUSTAVO FREDY</t>
  </si>
  <si>
    <t>COORDINADORA DE OREDIS-SUB GERENCIA DE PROMOCION SO</t>
  </si>
  <si>
    <t>23944232</t>
  </si>
  <si>
    <t>QUINTANA ESPINOZA ROSA ZELA</t>
  </si>
  <si>
    <t>PRODUCTOR AUDIOVISUAL - DIRECCION DE COMUNICACIONE</t>
  </si>
  <si>
    <t>46718293</t>
  </si>
  <si>
    <t>QUISPE VARGAS HERMOGENES</t>
  </si>
  <si>
    <t>SECRETARIA  - GERENCIA GENERAL</t>
  </si>
  <si>
    <t>43504519</t>
  </si>
  <si>
    <t>SAN MARTIN BRONCANO MAE AILEEN CAROLINA</t>
  </si>
  <si>
    <t>ABOGADA FASE SANCIONADORA - DIRECCION REGIONAL</t>
  </si>
  <si>
    <t>70289363</t>
  </si>
  <si>
    <t>SEGOVIA LLANOS MARYCARMEN</t>
  </si>
  <si>
    <t>CONTROL PREVIO - OFICINA DE CONTABILIDAD</t>
  </si>
  <si>
    <t>31013204</t>
  </si>
  <si>
    <t>SERRANO ANGELINO UBALDO</t>
  </si>
  <si>
    <t>42201505</t>
  </si>
  <si>
    <t>SOLIS AYMA YANET YAMINE</t>
  </si>
  <si>
    <t>SECRETARIA - OFICINA DE CONTABILIDAD</t>
  </si>
  <si>
    <t>42853491</t>
  </si>
  <si>
    <t>SUMARRIVA HUAMAN JUDITH LISSETH</t>
  </si>
  <si>
    <t>ADMINISTRADORA - ALDEA INFANTIL VIRGEN DEL ROSARIO</t>
  </si>
  <si>
    <t>47792661</t>
  </si>
  <si>
    <t>VALDIVIA SALCEDO SABRINA</t>
  </si>
  <si>
    <t>RESPONSABLE DE DIRECCION DE COMUNICACIONES</t>
  </si>
  <si>
    <t>23965811</t>
  </si>
  <si>
    <t>VILCHES ASCARZA PEDRO FERNANDO</t>
  </si>
  <si>
    <t>DIRECTOR DE  TURISMO Y COMERCIO EXTERIOR</t>
  </si>
  <si>
    <t>41327924</t>
  </si>
  <si>
    <t>ATAYUPANQUI AYBAR GARY</t>
  </si>
  <si>
    <t>31000415</t>
  </si>
  <si>
    <t>CONDORI ZEVALLOS NELY</t>
  </si>
  <si>
    <t>70364860</t>
  </si>
  <si>
    <t>PILLACA PALOMINO GUISEL</t>
  </si>
  <si>
    <t>46746120</t>
  </si>
  <si>
    <t>REYES MAMANI JENNY BETZABETH</t>
  </si>
  <si>
    <t>DIRECTOR DE SUPERVISION</t>
  </si>
  <si>
    <t>01162987</t>
  </si>
  <si>
    <t>PINEDO MENDOZA OSCAR</t>
  </si>
  <si>
    <t>42394293</t>
  </si>
  <si>
    <t>TAIPE CANCHO JORGE DIOMEDES</t>
  </si>
  <si>
    <t>GESTOR DE INVERSIONES</t>
  </si>
  <si>
    <t>31043080</t>
  </si>
  <si>
    <t>VALDEIGLESIAS CISNEROS RAINER</t>
  </si>
  <si>
    <t>GERENTE GENERAL</t>
  </si>
  <si>
    <t>23853112</t>
  </si>
  <si>
    <t>BEJAR JIMENEZ ROSA OLINDA</t>
  </si>
  <si>
    <t>TEC. EQUIPO MECANICO</t>
  </si>
  <si>
    <t>09020952</t>
  </si>
  <si>
    <t>BORDA SOCA JUAN EUDES</t>
  </si>
  <si>
    <t>31525632</t>
  </si>
  <si>
    <t>GUZMAN HURTADO VILMA MARCELINA</t>
  </si>
  <si>
    <t>SECRETARIA</t>
  </si>
  <si>
    <t>TEC. EQUIPO MECANICO  SEM.</t>
  </si>
  <si>
    <t>31002891</t>
  </si>
  <si>
    <t>HUAMANI ROJAS FRANCISCO</t>
  </si>
  <si>
    <t>PROFESIONAL</t>
  </si>
  <si>
    <t>31038933</t>
  </si>
  <si>
    <t>OLIVERA QQUERARI VIRGILIO</t>
  </si>
  <si>
    <t>TEC.  SECRETARIA GENERAL</t>
  </si>
  <si>
    <t>31043946</t>
  </si>
  <si>
    <t>QUISPE ARREDONDO TROYANO</t>
  </si>
  <si>
    <t>PERSONAL DE LIMPIEZA</t>
  </si>
  <si>
    <t>31126732</t>
  </si>
  <si>
    <t>VARGAS CHOQUE NATALIA</t>
  </si>
  <si>
    <t>AUDITOR</t>
  </si>
  <si>
    <t>45919805</t>
  </si>
  <si>
    <t>ECCOÑA SOTA MARIBEL</t>
  </si>
  <si>
    <t>40498279</t>
  </si>
  <si>
    <t>HUARACA AEDO LUIS</t>
  </si>
  <si>
    <t>TRANSPORTES APURIMAC</t>
  </si>
  <si>
    <t>751 TRANSPORTES APURIMAC</t>
  </si>
  <si>
    <t>00-RO</t>
  </si>
  <si>
    <t>DIRECTOR REGIONAL  DE TRANSPORTES</t>
  </si>
  <si>
    <t>07762215</t>
  </si>
  <si>
    <t>PERALTA CAPCHA NEVELY TORIBIO</t>
  </si>
  <si>
    <t>INGENIERO MECANICO-ELECTRICISTA</t>
  </si>
  <si>
    <t>TITULADO</t>
  </si>
  <si>
    <t>SETIEMBRE A DICIEMBRE</t>
  </si>
  <si>
    <t>12 MESES</t>
  </si>
  <si>
    <t>SECRETARIO TECNICO</t>
  </si>
  <si>
    <t>MIRANDA MOREANO JORGE ARTURO</t>
  </si>
  <si>
    <t>ABOGADO</t>
  </si>
  <si>
    <t>07 MESES</t>
  </si>
  <si>
    <t>ESPECIALISTA LEGAL</t>
  </si>
  <si>
    <t>VASQUEZ ELGUERA ROHOLLY</t>
  </si>
  <si>
    <t>07MESES</t>
  </si>
  <si>
    <t>RESPONSABLE DE ARCHIVO CENTRAL</t>
  </si>
  <si>
    <t>HOLGUIN ROMANI KAREN</t>
  </si>
  <si>
    <t>BACHILLER EN ADMINISTRACION</t>
  </si>
  <si>
    <t>BACHILLER</t>
  </si>
  <si>
    <t>BRACHILLER</t>
  </si>
  <si>
    <t>ENERO A DECIEMBRE</t>
  </si>
  <si>
    <t>CONDUCTOR OFICIAL DE TRANSPORTES</t>
  </si>
  <si>
    <t>SOTELO CESPEDES LUCIO</t>
  </si>
  <si>
    <t>TECNICO EN CONDUCCION DE VEHICULOS</t>
  </si>
  <si>
    <t>09-RDR</t>
  </si>
  <si>
    <t>LOCACION DE SERVICIO</t>
  </si>
  <si>
    <t>PROGRAMADOR PRESUPUESTARIO SIGA SAF</t>
  </si>
  <si>
    <t>HUAMANI HUARANCCA ROBERTO</t>
  </si>
  <si>
    <t>5-18 RB</t>
  </si>
  <si>
    <t>ASISTENTE TECNICO DE LA UNIDAD FORMULADORA</t>
  </si>
  <si>
    <t>RAMOS VEGA FREDY LUIS</t>
  </si>
  <si>
    <t>BACHILLER EN INGENIERIA CIVIL</t>
  </si>
  <si>
    <t>AGOSTO A DECIEMBRE</t>
  </si>
  <si>
    <t>05 MESES</t>
  </si>
  <si>
    <t>ASISTENTE TECNICO PARA LA FORMULACION E.PRE.IN.</t>
  </si>
  <si>
    <t>ARIAS GONZALEZ FREDY</t>
  </si>
  <si>
    <t>ABEL ALEX FLORES LOPEZ</t>
  </si>
  <si>
    <t>TECNICO EN CONSTRUCCION CIVIL</t>
  </si>
  <si>
    <t>TECNICA EN COMPUTACION</t>
  </si>
  <si>
    <t>ERICA AYMARA HUAMANI</t>
  </si>
  <si>
    <t>TECNICA</t>
  </si>
  <si>
    <t>MAYO A  DECIEMBRE</t>
  </si>
  <si>
    <t>08 MESES</t>
  </si>
  <si>
    <t>APOYO</t>
  </si>
  <si>
    <t xml:space="preserve">TECNICA </t>
  </si>
  <si>
    <t>LOZANO LINARES ANDREA FERNANDA</t>
  </si>
  <si>
    <t>INGENIERIA INFORMATICA</t>
  </si>
  <si>
    <t>TANIA PONCE GUILLEN</t>
  </si>
  <si>
    <t>INGENIERA</t>
  </si>
  <si>
    <t>APOYO RECURSOS HUMANOS</t>
  </si>
  <si>
    <t>CRUZ BERNAOLA RUTH MELY</t>
  </si>
  <si>
    <t>LICENCIADA EN ADMINISTRACION</t>
  </si>
  <si>
    <t>NO TIENE CONTRATO</t>
  </si>
  <si>
    <t>ASISTENTE DE CONTABILIDAD</t>
  </si>
  <si>
    <t>CENTENO TEJADA SORAYDA WUANDA</t>
  </si>
  <si>
    <t>BACHILLER CONTABILIDAD</t>
  </si>
  <si>
    <t>1-00 RO</t>
  </si>
  <si>
    <t>APOYO DE DIFUSION</t>
  </si>
  <si>
    <t>PINTO RIOS YESICA</t>
  </si>
  <si>
    <t>PALOMINO RAMOS DINA</t>
  </si>
  <si>
    <t>RED DE SALUD VIRGEN DE COCHARCAS</t>
  </si>
  <si>
    <t>1497 RED DE SALUD VIRGEN DE COCHARCAS</t>
  </si>
  <si>
    <t>RECURSOS ORDINARIOS</t>
  </si>
  <si>
    <t>ODONTOLOGO(A)</t>
  </si>
  <si>
    <t>72553287</t>
  </si>
  <si>
    <t>AGRADA HUAMAN ALTY SEBET</t>
  </si>
  <si>
    <t>Superior completo</t>
  </si>
  <si>
    <t>Recursos por Operaciones Oficiales de Crédito</t>
  </si>
  <si>
    <t>ENFERMERA(O)</t>
  </si>
  <si>
    <t>47453394</t>
  </si>
  <si>
    <t>AGUILAR BORDA FLORITA CARMEN</t>
  </si>
  <si>
    <t>PSICOLOGO(A)</t>
  </si>
  <si>
    <t>76285632</t>
  </si>
  <si>
    <t>AGUILAR PAREDES VICKY ESTHER</t>
  </si>
  <si>
    <t>70843201</t>
  </si>
  <si>
    <t>AGUSTIN HILARIO MARIA HEBBE</t>
  </si>
  <si>
    <t>TRABAJADOR DE SERVICIO</t>
  </si>
  <si>
    <t>25765492</t>
  </si>
  <si>
    <t>ALARCON BARRETO GEORGINA</t>
  </si>
  <si>
    <t>TECNICO EN ENFERMERIA</t>
  </si>
  <si>
    <t>45625198</t>
  </si>
  <si>
    <t>ALARCON ROJAS CARLA RENEE</t>
  </si>
  <si>
    <t>Tecnico Superior Completo</t>
  </si>
  <si>
    <t>OBSTETRIZ</t>
  </si>
  <si>
    <t>47501688</t>
  </si>
  <si>
    <t>ALARCON SILVERA LUZ MARINA</t>
  </si>
  <si>
    <t>46048116</t>
  </si>
  <si>
    <t>ALATA MAMANI LUZGARDA</t>
  </si>
  <si>
    <t>BIOLOGO(A)</t>
  </si>
  <si>
    <t>45819715</t>
  </si>
  <si>
    <t>ALCA AYME JONATAN CLUVER</t>
  </si>
  <si>
    <t>70432237</t>
  </si>
  <si>
    <t>ALFARO ARCE ZENAIDA MEDALYD</t>
  </si>
  <si>
    <t>42459514</t>
  </si>
  <si>
    <t>ALFARO FRANCO ALEXANDER</t>
  </si>
  <si>
    <t>NUTRICIONISTA</t>
  </si>
  <si>
    <t>73003728</t>
  </si>
  <si>
    <t>ALFARO PORRAS KENNY NELISSA</t>
  </si>
  <si>
    <t>AUXILIAR ASISTENCIAL</t>
  </si>
  <si>
    <t>40853020</t>
  </si>
  <si>
    <t>ALFARO ROJAS CLOTILDE</t>
  </si>
  <si>
    <t>TECNICO ADMINISTRATIVO</t>
  </si>
  <si>
    <t>72940387</t>
  </si>
  <si>
    <t>ALHUAY CARTOLIN ANGEL</t>
  </si>
  <si>
    <t>OBSTETRA</t>
  </si>
  <si>
    <t>43143898</t>
  </si>
  <si>
    <t>ALIENDRES VARGAS GENNY MILAGROS</t>
  </si>
  <si>
    <t>ESPECIALISTA EN PLANEAMIENTO</t>
  </si>
  <si>
    <t>43345073</t>
  </si>
  <si>
    <t>ALTAMIRANO MEDINA MIGUEL ANGEL</t>
  </si>
  <si>
    <t>45253208</t>
  </si>
  <si>
    <t>ALTAMIRANO OSCCO DENISSE</t>
  </si>
  <si>
    <t>40958813</t>
  </si>
  <si>
    <t>ALZAMORA CARDENAS NANCY</t>
  </si>
  <si>
    <t>42968487</t>
  </si>
  <si>
    <t>AMPA ACUÑA ROGER</t>
  </si>
  <si>
    <t>46676301</t>
  </si>
  <si>
    <t>ANAYA CUENCA ANA MELVA</t>
  </si>
  <si>
    <t>45208818</t>
  </si>
  <si>
    <t>ANDIA GUIZADO YUSI</t>
  </si>
  <si>
    <t>45357536</t>
  </si>
  <si>
    <t>ANDIA PALOMINO YURI</t>
  </si>
  <si>
    <t>SIN PROFESION</t>
  </si>
  <si>
    <t>41617715</t>
  </si>
  <si>
    <t>ANGULO AGUIRRE ELSA MARIA</t>
  </si>
  <si>
    <t>74719547</t>
  </si>
  <si>
    <t>ANYOSA LAURA FLORISA</t>
  </si>
  <si>
    <t>DIGITADOR(A)</t>
  </si>
  <si>
    <t>46572261</t>
  </si>
  <si>
    <t>ANYOSA TORRES RAIDA</t>
  </si>
  <si>
    <t>44518970</t>
  </si>
  <si>
    <t>AQUISE ESPINOZA FANNY</t>
  </si>
  <si>
    <t>43702113</t>
  </si>
  <si>
    <t>AQUISE MEDRANO CARMEN</t>
  </si>
  <si>
    <t>70802266</t>
  </si>
  <si>
    <t>AQUISE MENDOZA NOEMI</t>
  </si>
  <si>
    <t>TECNICO EN INFORMATICA</t>
  </si>
  <si>
    <t>42320102</t>
  </si>
  <si>
    <t>AQUISE PILLACA GUILLERMO</t>
  </si>
  <si>
    <t>44083551</t>
  </si>
  <si>
    <t>AQUISE PILLACA LIZ KELLY</t>
  </si>
  <si>
    <t>09751917</t>
  </si>
  <si>
    <t>AQUISE SICHA SEFERINA</t>
  </si>
  <si>
    <t>CHOFER</t>
  </si>
  <si>
    <t>45701233</t>
  </si>
  <si>
    <t>ARANGO ALFARO EDWIN</t>
  </si>
  <si>
    <t>46761973</t>
  </si>
  <si>
    <t>ARANGO YUPANQUI LIZ KELLY</t>
  </si>
  <si>
    <t>72179005</t>
  </si>
  <si>
    <t>ARAUJO ROJAS KELY AMADA</t>
  </si>
  <si>
    <t>72612970</t>
  </si>
  <si>
    <t>ARCONDO VARGAS ROBERTO RENATO</t>
  </si>
  <si>
    <t>46302502</t>
  </si>
  <si>
    <t>ARCOS CHIPANA NORMA ROCIO</t>
  </si>
  <si>
    <t>TERAPISTA</t>
  </si>
  <si>
    <t>70229817</t>
  </si>
  <si>
    <t>ARESTEGUI TELLO MERCEDES BIBIANA</t>
  </si>
  <si>
    <t>40599913</t>
  </si>
  <si>
    <t>AREVALO BERNEDO FLOR DE MARIA</t>
  </si>
  <si>
    <t>70378839</t>
  </si>
  <si>
    <t>AREVALO CACERES MAYDELY</t>
  </si>
  <si>
    <t>07906232</t>
  </si>
  <si>
    <t>AREVALO CARBAJAL MARCELINA</t>
  </si>
  <si>
    <t>42174832</t>
  </si>
  <si>
    <t>AREVALO CARBAJAL MERY</t>
  </si>
  <si>
    <t>43528443</t>
  </si>
  <si>
    <t>AREVALO CARBAJAL OLGA</t>
  </si>
  <si>
    <t>47758098</t>
  </si>
  <si>
    <t>ARIAS QUISPE MARY CRUZ</t>
  </si>
  <si>
    <t>ASISTENTE ADMINISTRATIVO INFOR</t>
  </si>
  <si>
    <t>71491234</t>
  </si>
  <si>
    <t>ARQUE COLQUE LISBETH YOHANA</t>
  </si>
  <si>
    <t>70688205</t>
  </si>
  <si>
    <t>ASPUR VALENZUELA ALICIA</t>
  </si>
  <si>
    <t>70688204</t>
  </si>
  <si>
    <t>ASPUR VALENZUELA RUTH</t>
  </si>
  <si>
    <t>46868267</t>
  </si>
  <si>
    <t>ATAUCUSI ORE VANESSA</t>
  </si>
  <si>
    <t>QUIMICO FARMACEUTICO</t>
  </si>
  <si>
    <t>46829410</t>
  </si>
  <si>
    <t>AUCCATOMA CRUZ JOSE LUIS</t>
  </si>
  <si>
    <t>70404628</t>
  </si>
  <si>
    <t>AULLA MINAYA RODRIGO</t>
  </si>
  <si>
    <t>48239563</t>
  </si>
  <si>
    <t>AVALOS CCORAHUA MAYNURIA</t>
  </si>
  <si>
    <t>45470174</t>
  </si>
  <si>
    <t>AVILES ORTEGA RAYMER RANULFO</t>
  </si>
  <si>
    <t>42718878</t>
  </si>
  <si>
    <t>AYMA CARRASCO WILTON KODALY</t>
  </si>
  <si>
    <t>APOYO EN INFORMATICA</t>
  </si>
  <si>
    <t>70307555</t>
  </si>
  <si>
    <t>AYME MENDOZA ROSA</t>
  </si>
  <si>
    <t>TECNICO INFORMATICO</t>
  </si>
  <si>
    <t>45290896</t>
  </si>
  <si>
    <t>AYQUIPA ROJAS RICHARD</t>
  </si>
  <si>
    <t>45630487</t>
  </si>
  <si>
    <t>AYQUIPA ROMERO TANIA JESICA</t>
  </si>
  <si>
    <t>31486831</t>
  </si>
  <si>
    <t>AYVAR PALOMINO JUAN ABELARDO</t>
  </si>
  <si>
    <t>74416923</t>
  </si>
  <si>
    <t>AZARPAY FIGUEROA LUZ MILAGROS</t>
  </si>
  <si>
    <t>31483200</t>
  </si>
  <si>
    <t>BARBARAN ACEVEDO NANCY</t>
  </si>
  <si>
    <t>43709273</t>
  </si>
  <si>
    <t>BARBARAN ACEVEDO NOEMI</t>
  </si>
  <si>
    <t>40950960</t>
  </si>
  <si>
    <t>BARCENA NAJARRO ELIZABET</t>
  </si>
  <si>
    <t>70002521</t>
  </si>
  <si>
    <t>BARRERA BARRIA SANDRA JIMENA</t>
  </si>
  <si>
    <t>45261287</t>
  </si>
  <si>
    <t>BARRIENTOS HERNANDEZ YULY</t>
  </si>
  <si>
    <t>45591673</t>
  </si>
  <si>
    <t>BARRIENTOS MONZON MARGARITA</t>
  </si>
  <si>
    <t>COORDINADOR EN SALUD</t>
  </si>
  <si>
    <t>74976059</t>
  </si>
  <si>
    <t>BAUTISTA RODRIGUEZ HERMELINDA</t>
  </si>
  <si>
    <t>43327808</t>
  </si>
  <si>
    <t>BEDOYA REVOLLAR FERNANDO JOSE</t>
  </si>
  <si>
    <t>28300246</t>
  </si>
  <si>
    <t>BELLIDO CERDA VILMA</t>
  </si>
  <si>
    <t>TRABAJADORA SOCIAL</t>
  </si>
  <si>
    <t>46901509</t>
  </si>
  <si>
    <t>BELLIDO HUAMANI ELISA TEODOSIA</t>
  </si>
  <si>
    <t>40692587</t>
  </si>
  <si>
    <t>BERROCAL CUARESMA GADY</t>
  </si>
  <si>
    <t>75816235</t>
  </si>
  <si>
    <t>BERTA BENITES CARLOS ALBERTO</t>
  </si>
  <si>
    <t>43375205</t>
  </si>
  <si>
    <t>BOHORQUEZ ZUÑIGA ANDY</t>
  </si>
  <si>
    <t>21571839</t>
  </si>
  <si>
    <t>BONIFACIO CONDORI YANET MARITA</t>
  </si>
  <si>
    <t>46330120</t>
  </si>
  <si>
    <t>BORDA PAREDES ROGILIO</t>
  </si>
  <si>
    <t>45647756</t>
  </si>
  <si>
    <t>BRAVO CORONADO MIGUEL JAVIER</t>
  </si>
  <si>
    <t>44874457</t>
  </si>
  <si>
    <t>BRAVO ESQUIVEL CINTHYA JANNETTE</t>
  </si>
  <si>
    <t>70063679</t>
  </si>
  <si>
    <t>BUITRON TEJEDA RUTH HAYDE</t>
  </si>
  <si>
    <t>44568977</t>
  </si>
  <si>
    <t>BULEJE AYVAR HAYDEE</t>
  </si>
  <si>
    <t>71022000</t>
  </si>
  <si>
    <t>CABEZAS MORAN ALHELI</t>
  </si>
  <si>
    <t>42892377</t>
  </si>
  <si>
    <t>CABEZAS MORAN ARNOLD</t>
  </si>
  <si>
    <t>43848507</t>
  </si>
  <si>
    <t>CABRERA MEDINA GINA MILAGROS</t>
  </si>
  <si>
    <t>41912177</t>
  </si>
  <si>
    <t>CACERES CURO SOFIA</t>
  </si>
  <si>
    <t>45561016</t>
  </si>
  <si>
    <t>CACERES GAMBOA YENY YESSICA</t>
  </si>
  <si>
    <t>SEGURIDAD INTERNA</t>
  </si>
  <si>
    <t>75748054</t>
  </si>
  <si>
    <t>CACERES NAVARRO KEVIN MARVELEK</t>
  </si>
  <si>
    <t>31482837</t>
  </si>
  <si>
    <t>CACERES PILLACA BENJAMIN</t>
  </si>
  <si>
    <t>42912075</t>
  </si>
  <si>
    <t>CALDERON CHARCA MARCO ANTONIO</t>
  </si>
  <si>
    <t>70811512</t>
  </si>
  <si>
    <t>CALDERON CURI ARIANE MARILIN PAOLA</t>
  </si>
  <si>
    <t>71601670</t>
  </si>
  <si>
    <t>CALI CHIPANA HERLINDA</t>
  </si>
  <si>
    <t>47927330</t>
  </si>
  <si>
    <t>CALLO CHOQUEMAMANI SHEILA ALICIA</t>
  </si>
  <si>
    <t>47544037</t>
  </si>
  <si>
    <t>CAMPOS ARTEAGA DIANA CAROLINA</t>
  </si>
  <si>
    <t>44371820</t>
  </si>
  <si>
    <t>CAMPOS HERRERA GIOVANI</t>
  </si>
  <si>
    <t>71999095</t>
  </si>
  <si>
    <t>CANDIA CARDENAS TITO ROSSIL</t>
  </si>
  <si>
    <t>42756476</t>
  </si>
  <si>
    <t>CANO CARRASCO LUIS EDUARDO</t>
  </si>
  <si>
    <t>45904805</t>
  </si>
  <si>
    <t>CAPULIAN YUPANQUI ROSA</t>
  </si>
  <si>
    <t>PERSONAL DE MANTENIMIENTO</t>
  </si>
  <si>
    <t>31480117</t>
  </si>
  <si>
    <t>CARBAJAL AGUILAR EUSEBIO DIOMEDES</t>
  </si>
  <si>
    <t>70477971</t>
  </si>
  <si>
    <t>CARBAJAL CACERES ANA</t>
  </si>
  <si>
    <t>70790488</t>
  </si>
  <si>
    <t>CARBAJAL CACERES YURY KAROL</t>
  </si>
  <si>
    <t>ASESOR LEGAL</t>
  </si>
  <si>
    <t>06432223</t>
  </si>
  <si>
    <t>CARBAJAL CHAVEZ JORGE ANTONIO</t>
  </si>
  <si>
    <t>Superior Completo</t>
  </si>
  <si>
    <t>46859548</t>
  </si>
  <si>
    <t>CARBAJAL GALINDO CRIS KATHERINE</t>
  </si>
  <si>
    <t>46973065</t>
  </si>
  <si>
    <t>CARBAJAL QUISPE TORIBIO</t>
  </si>
  <si>
    <t>TECNICO DE ALMACEN</t>
  </si>
  <si>
    <t>45641493</t>
  </si>
  <si>
    <t>CARBAJAL SOTO MAGGUI MARISOL</t>
  </si>
  <si>
    <t>46983039</t>
  </si>
  <si>
    <t>CARDENAS CHILINGANO ANGEL</t>
  </si>
  <si>
    <t>71840018</t>
  </si>
  <si>
    <t>CARDENAS CHILINGANO MARVIN</t>
  </si>
  <si>
    <t>72946926</t>
  </si>
  <si>
    <t>CARDENAS DELGADO JUAN PABLO</t>
  </si>
  <si>
    <t>43707913</t>
  </si>
  <si>
    <t>CARDENAS LAGOS JANETH</t>
  </si>
  <si>
    <t>31485251</t>
  </si>
  <si>
    <t>CARDENAS QUISPE VICTOR</t>
  </si>
  <si>
    <t>28314466</t>
  </si>
  <si>
    <t>CARDENAS RICALDES JULISSA ELIANA</t>
  </si>
  <si>
    <t>45754540</t>
  </si>
  <si>
    <t>CARRANZA OSCCO LUIS ALBERTO</t>
  </si>
  <si>
    <t>43536064</t>
  </si>
  <si>
    <t>CARRASCO YAÑE ANGEL</t>
  </si>
  <si>
    <t>72543042</t>
  </si>
  <si>
    <t>CASAFRANCA SERRANO KATHERINE FERNANDA</t>
  </si>
  <si>
    <t>71022006</t>
  </si>
  <si>
    <t>CASANI CHAVEZ OSMEYKER FRED</t>
  </si>
  <si>
    <t>71202983</t>
  </si>
  <si>
    <t>CASAS HURTADO ADRIAN EDUARDO</t>
  </si>
  <si>
    <t>48496725</t>
  </si>
  <si>
    <t>CASAS VILCHEZ SKARLY YURICO</t>
  </si>
  <si>
    <t>ESPECIALISTA EN PATRIMONIO</t>
  </si>
  <si>
    <t>44408538</t>
  </si>
  <si>
    <t>CASTRO ESPINOZA HENRY</t>
  </si>
  <si>
    <t>71288492</t>
  </si>
  <si>
    <t>CATALAN RIVERA YONY SHAYLA</t>
  </si>
  <si>
    <t>09824592</t>
  </si>
  <si>
    <t>CAYCHO GRADOS DOLORES MARTINA</t>
  </si>
  <si>
    <t>45612921</t>
  </si>
  <si>
    <t>CAYO MIRANDA SERGIO IVAN</t>
  </si>
  <si>
    <t>46362788</t>
  </si>
  <si>
    <t>CCAHUANA BAUTISTA NORMA</t>
  </si>
  <si>
    <t>31462416</t>
  </si>
  <si>
    <t>CCAHUANA HUACRE EUGENIA</t>
  </si>
  <si>
    <t>42040616</t>
  </si>
  <si>
    <t>CCALLOCUNTO NUÑEZ REYNA ISABEL</t>
  </si>
  <si>
    <t>70215770</t>
  </si>
  <si>
    <t>CCASANI AGUILAR GEORGE THALES</t>
  </si>
  <si>
    <t>31483109</t>
  </si>
  <si>
    <t>CCASANI AMBIA SONIA</t>
  </si>
  <si>
    <t>45270970</t>
  </si>
  <si>
    <t>CCASANI CCAHUANA PILAR</t>
  </si>
  <si>
    <t>45551615</t>
  </si>
  <si>
    <t>CCENTA GARCIA ELMER JAIME</t>
  </si>
  <si>
    <t>TECNICO EN FARMACIA</t>
  </si>
  <si>
    <t>42110932</t>
  </si>
  <si>
    <t>CCORAHUA APESTEGUI FLOR YESSENIA</t>
  </si>
  <si>
    <t>47440837</t>
  </si>
  <si>
    <t>CCORAHUA RICRA NOEMI LUZ</t>
  </si>
  <si>
    <t>70096789</t>
  </si>
  <si>
    <t>CCORIHUAMAN ACOSTA LIZBETH MONICA</t>
  </si>
  <si>
    <t>41714786</t>
  </si>
  <si>
    <t>CCORIHUAMAN ZAMORA WILBER</t>
  </si>
  <si>
    <t>44244155</t>
  </si>
  <si>
    <t>CCORIMANYA ALFARO ROXANA</t>
  </si>
  <si>
    <t>71782517</t>
  </si>
  <si>
    <t>CENTENO BARAZORDA BRENDA YESSICA</t>
  </si>
  <si>
    <t>45880283</t>
  </si>
  <si>
    <t>CHACON DIAZ RIBER</t>
  </si>
  <si>
    <t>72074151</t>
  </si>
  <si>
    <t>CHACON NAVIO MADELEIN</t>
  </si>
  <si>
    <t>44994722</t>
  </si>
  <si>
    <t>CHAMORRO PALOMARES NADIA PAMELA</t>
  </si>
  <si>
    <t>45145480</t>
  </si>
  <si>
    <t>CHANGA FERNANDEZ EVELYN MILUSKA</t>
  </si>
  <si>
    <t>46109115</t>
  </si>
  <si>
    <t>CHAVEZ FLORES DUVERLY DOS SANTOS</t>
  </si>
  <si>
    <t>46948611</t>
  </si>
  <si>
    <t>CHINO RAMOS AURORA</t>
  </si>
  <si>
    <t>43978534</t>
  </si>
  <si>
    <t>CHIPANA LIPA ROSY EDITH</t>
  </si>
  <si>
    <t>70312028</t>
  </si>
  <si>
    <t>CHIPANA QUISPE BEATRIZ</t>
  </si>
  <si>
    <t>47555687</t>
  </si>
  <si>
    <t>CHIRCCA PALOMINO MARILUZ</t>
  </si>
  <si>
    <t>45049048</t>
  </si>
  <si>
    <t>CHIRINOS ORTIZ DIANA</t>
  </si>
  <si>
    <t>47613601</t>
  </si>
  <si>
    <t>CHOCCATA DURAN ADELAYDA</t>
  </si>
  <si>
    <t>43927313</t>
  </si>
  <si>
    <t>CHUCHON CONDE EDGAR YONY</t>
  </si>
  <si>
    <t>73140884</t>
  </si>
  <si>
    <t>CHUMBE DIAZ ROXANA MELISA</t>
  </si>
  <si>
    <t>71029302</t>
  </si>
  <si>
    <t>CHUMBE HUARHUACHI BRIGGIT BETTSY</t>
  </si>
  <si>
    <t>47223212</t>
  </si>
  <si>
    <t>CHUQUITAYPE GRANADA MASHEL SHANDERLY</t>
  </si>
  <si>
    <t>44274261</t>
  </si>
  <si>
    <t>COAQUIRA MAMANI RUBEN JHONY</t>
  </si>
  <si>
    <t>46492104</t>
  </si>
  <si>
    <t>CONDE PIZARRO MILUSKA DARYL</t>
  </si>
  <si>
    <t>42274048</t>
  </si>
  <si>
    <t>CONDOR AQUISE LOURDES</t>
  </si>
  <si>
    <t>41335035</t>
  </si>
  <si>
    <t>CONDORI PACCO VILMA</t>
  </si>
  <si>
    <t>45899236</t>
  </si>
  <si>
    <t>CONDORI QUEZADA HERNAN FRANCISCO</t>
  </si>
  <si>
    <t>10670092</t>
  </si>
  <si>
    <t>CONTRERAS CASTILLO JANNET</t>
  </si>
  <si>
    <t>10485361</t>
  </si>
  <si>
    <t>CONTRERAS GONZALES ADOLFO</t>
  </si>
  <si>
    <t>70418097</t>
  </si>
  <si>
    <t>CONTRERAS LUIS JORGE EDUARDO</t>
  </si>
  <si>
    <t>21482306</t>
  </si>
  <si>
    <t>CONTRERAS MORA SOLEDAD</t>
  </si>
  <si>
    <t>10502717</t>
  </si>
  <si>
    <t>CONTRERAS TELLO EDGARDO</t>
  </si>
  <si>
    <t>48039188</t>
  </si>
  <si>
    <t>CORDOVA BULEJE HILDEBRANDO</t>
  </si>
  <si>
    <t>70434276</t>
  </si>
  <si>
    <t>CORDOVA GUILLEN SOFIA ELODY</t>
  </si>
  <si>
    <t>47263652</t>
  </si>
  <si>
    <t>CORDOVA HERNANDEZ ROSA ELENA</t>
  </si>
  <si>
    <t>21554318</t>
  </si>
  <si>
    <t>CORDOVA MERE LUIS ANTONIO</t>
  </si>
  <si>
    <t>41414965</t>
  </si>
  <si>
    <t>CORNEJO GONZALES WALDIR ALEJANDRO</t>
  </si>
  <si>
    <t>44507881</t>
  </si>
  <si>
    <t>CORONADO BARAZORDA CARMEN YULIZA</t>
  </si>
  <si>
    <t>70195032</t>
  </si>
  <si>
    <t>CORONADO HUAMAN ABEL</t>
  </si>
  <si>
    <t>70195028</t>
  </si>
  <si>
    <t>CORONADO HUAMAN EZEQUIAS</t>
  </si>
  <si>
    <t>71881777</t>
  </si>
  <si>
    <t>CORONEL LEON ELEODORO</t>
  </si>
  <si>
    <t>47251879</t>
  </si>
  <si>
    <t>CRISOLES PILLPE CARLIN</t>
  </si>
  <si>
    <t>45513077</t>
  </si>
  <si>
    <t>CRUZ CHUA KARLA GIANNINA</t>
  </si>
  <si>
    <t>46308782</t>
  </si>
  <si>
    <t>CRUZ LLOCCLLA LIDIA</t>
  </si>
  <si>
    <t>47746054</t>
  </si>
  <si>
    <t>CRUZADO CARRANZA GISELLA SUGEY</t>
  </si>
  <si>
    <t>43609448</t>
  </si>
  <si>
    <t>CUBA ROJAS ELIANA</t>
  </si>
  <si>
    <t>46465777</t>
  </si>
  <si>
    <t>CUCHO HUAMAN DAECY</t>
  </si>
  <si>
    <t>47412970</t>
  </si>
  <si>
    <t>CUENCA AVILES JAIRO CALIX</t>
  </si>
  <si>
    <t>43942637</t>
  </si>
  <si>
    <t>CUENCA GRANADOS NOEMI</t>
  </si>
  <si>
    <t>70116435</t>
  </si>
  <si>
    <t>CURI SUERO ANA LIZ</t>
  </si>
  <si>
    <t>31479582</t>
  </si>
  <si>
    <t>CURO CUEVAS JESUS</t>
  </si>
  <si>
    <t>31475915</t>
  </si>
  <si>
    <t>CURO POZO RAUL</t>
  </si>
  <si>
    <t>46004161</t>
  </si>
  <si>
    <t>CUTIPA ALE YAMILETH DE LOS MILAGROS</t>
  </si>
  <si>
    <t>45872629</t>
  </si>
  <si>
    <t>CUYA TUEROS DANESA</t>
  </si>
  <si>
    <t>44740402</t>
  </si>
  <si>
    <t>DAMIAN CHOQUEVILCA IVAN</t>
  </si>
  <si>
    <t>40155116</t>
  </si>
  <si>
    <t>DAMIANO PALOMINO OLGA</t>
  </si>
  <si>
    <t>47065637</t>
  </si>
  <si>
    <t>DAVALOS CALDERON YURAMA KATYA</t>
  </si>
  <si>
    <t>47309891</t>
  </si>
  <si>
    <t>DE LA CRUZ BONIFACIO LUZY GLORIA</t>
  </si>
  <si>
    <t>TECNICO EN ADQUISICIONES</t>
  </si>
  <si>
    <t>46341979</t>
  </si>
  <si>
    <t>DE LA CRUZ HURTADO FRANK</t>
  </si>
  <si>
    <t>76662857</t>
  </si>
  <si>
    <t>DE LOS SANTOS SALDAÑA RUTH YESENIA</t>
  </si>
  <si>
    <t>DEL MAR CRUZ GLORIA STEPHANI</t>
  </si>
  <si>
    <t>TECNICO ADMINISTRADOR</t>
  </si>
  <si>
    <t>49011263</t>
  </si>
  <si>
    <t>DEL POZO CASTRO SABRINA</t>
  </si>
  <si>
    <t>31462262</t>
  </si>
  <si>
    <t>DEL POZO GUILLEN LUIS ALBERTO</t>
  </si>
  <si>
    <t>70422729</t>
  </si>
  <si>
    <t>DELGADO BAUTISTA OSCAR ALBERTO</t>
  </si>
  <si>
    <t>70253554</t>
  </si>
  <si>
    <t>DELGADO UBAQUI MERCEDES CLAUDIA</t>
  </si>
  <si>
    <t>40690387</t>
  </si>
  <si>
    <t>DIAZ ALVAREZ MARIA TERESA</t>
  </si>
  <si>
    <t>47260838</t>
  </si>
  <si>
    <t>DIAZ AREDO IVETTE RITA</t>
  </si>
  <si>
    <t>70679343</t>
  </si>
  <si>
    <t>DIAZ CACERES VILMA</t>
  </si>
  <si>
    <t>41614405</t>
  </si>
  <si>
    <t>DIAZ CASAPAICO EDGAR</t>
  </si>
  <si>
    <t>47449045</t>
  </si>
  <si>
    <t>DIAZ HUARHUACHI VANESSA</t>
  </si>
  <si>
    <t>46303483</t>
  </si>
  <si>
    <t>DIAZ QUISPE PERCY</t>
  </si>
  <si>
    <t>73373881</t>
  </si>
  <si>
    <t>DOMINGUEZ HUAMAN KATERIN</t>
  </si>
  <si>
    <t>73129009</t>
  </si>
  <si>
    <t>ENCISO SIHUINCHA MILAGROS</t>
  </si>
  <si>
    <t>70071740</t>
  </si>
  <si>
    <t>ENRIQUEZ PEÑA MARLENY</t>
  </si>
  <si>
    <t>31460693</t>
  </si>
  <si>
    <t>ERAZO TORRES MARCIAL</t>
  </si>
  <si>
    <t>47416734</t>
  </si>
  <si>
    <t>ESCALANTE CORONEL DIEGO MILKER</t>
  </si>
  <si>
    <t>70790538</t>
  </si>
  <si>
    <t>ESCOBAR TRUYENQUE KARLA</t>
  </si>
  <si>
    <t>46203453</t>
  </si>
  <si>
    <t>ESPINOZA HUAMANÑAHUI ROXANA</t>
  </si>
  <si>
    <t>42888328</t>
  </si>
  <si>
    <t>ESPINOZA LIBON NANCY YESSENIA</t>
  </si>
  <si>
    <t>43350477</t>
  </si>
  <si>
    <t>ESPINOZA MELENDEZ JAEL LYUBISA</t>
  </si>
  <si>
    <t>45603038</t>
  </si>
  <si>
    <t>ESTELA SANCHEZ LINDA MAIRELLY</t>
  </si>
  <si>
    <t>47752364</t>
  </si>
  <si>
    <t>ESTRADA ROMERO DREW DANIELA</t>
  </si>
  <si>
    <t>43463204</t>
  </si>
  <si>
    <t>FARFAN GONZALES ERICK EMANUEL</t>
  </si>
  <si>
    <t>70980047</t>
  </si>
  <si>
    <t>FERNANDEZ MORMONTOY JORGE ARTURO</t>
  </si>
  <si>
    <t>ADMINISTRADOR(A)</t>
  </si>
  <si>
    <t>41408988</t>
  </si>
  <si>
    <t>FLORES BERAUN EUSEBIO ZACARIAS</t>
  </si>
  <si>
    <t>40585519</t>
  </si>
  <si>
    <t>FLORES CHAVEZ ALBERTO WILBER</t>
  </si>
  <si>
    <t>44121386</t>
  </si>
  <si>
    <t>FLORES MARIÑO EDITH</t>
  </si>
  <si>
    <t>43105844</t>
  </si>
  <si>
    <t>FLORES MEDINA MARIA SOLEDAD</t>
  </si>
  <si>
    <t>43208886</t>
  </si>
  <si>
    <t>FLORES MEDINA SOLEDAD</t>
  </si>
  <si>
    <t>43636222</t>
  </si>
  <si>
    <t>FLORES ÑAHUIS MONICA</t>
  </si>
  <si>
    <t>45669835</t>
  </si>
  <si>
    <t>FLORES OMONTE ROSSE MERY</t>
  </si>
  <si>
    <t>43024145</t>
  </si>
  <si>
    <t>FLORES ORE NATALY</t>
  </si>
  <si>
    <t>ESPECIALISTA EN PRESUPUESTO</t>
  </si>
  <si>
    <t>41906537</t>
  </si>
  <si>
    <t>GALINDO GAMONAL JHAMES</t>
  </si>
  <si>
    <t>INGENIERO DE SISTEMAS</t>
  </si>
  <si>
    <t>44320220</t>
  </si>
  <si>
    <t>GAMBOA CAZANCA EDGAR</t>
  </si>
  <si>
    <t>70108170</t>
  </si>
  <si>
    <t>GAMBOA QUISPE RAYDA</t>
  </si>
  <si>
    <t>31182568</t>
  </si>
  <si>
    <t>GARCIA ALARCON CESAR AUGUSTO</t>
  </si>
  <si>
    <t>70391258</t>
  </si>
  <si>
    <t>GARCIA CASTRO SUSANA</t>
  </si>
  <si>
    <t>43597382</t>
  </si>
  <si>
    <t>GARCIA NAUTO MARIZOL</t>
  </si>
  <si>
    <t>77478382</t>
  </si>
  <si>
    <t>GARCIA NAUTO THALIA</t>
  </si>
  <si>
    <t>46936362</t>
  </si>
  <si>
    <t>GARCIA QUISPE NINFA</t>
  </si>
  <si>
    <t>41755692</t>
  </si>
  <si>
    <t>GARCIA ROMERO ISAIAS</t>
  </si>
  <si>
    <t>73576699</t>
  </si>
  <si>
    <t>GARIBAY CCASANI LUIS ALBERTO</t>
  </si>
  <si>
    <t>48205815</t>
  </si>
  <si>
    <t>GARIBAY HEREDIA MARIBEL</t>
  </si>
  <si>
    <t>70843407</t>
  </si>
  <si>
    <t>GASPAR VASQUEZ LIZ MADELEYNI</t>
  </si>
  <si>
    <t>70086281</t>
  </si>
  <si>
    <t>GOMEZ ESCALANTE EDGAR</t>
  </si>
  <si>
    <t>42903508</t>
  </si>
  <si>
    <t>GOMEZ TIPE ROLANDO</t>
  </si>
  <si>
    <t>44821308</t>
  </si>
  <si>
    <t>GOMEZ VASQUEZ JUANA MARCELA</t>
  </si>
  <si>
    <t>40285441</t>
  </si>
  <si>
    <t>GRIEVE MARIN LUIS ALBERTO</t>
  </si>
  <si>
    <t>INGENIERO INDUCTRIAL</t>
  </si>
  <si>
    <t>74229192</t>
  </si>
  <si>
    <t>GUEVARA CARBAJAL YESSICA ISABEL</t>
  </si>
  <si>
    <t>46586763</t>
  </si>
  <si>
    <t>GUILLEN CARRASCO INES CORALIA</t>
  </si>
  <si>
    <t>31468342</t>
  </si>
  <si>
    <t>GUILLEN LEON ROSA</t>
  </si>
  <si>
    <t>43409781</t>
  </si>
  <si>
    <t>GUIZADO NAVARRO YUDY</t>
  </si>
  <si>
    <t>70415372</t>
  </si>
  <si>
    <t>GUTIERREZ ALCARRAZ LIZ KARINA</t>
  </si>
  <si>
    <t>ASISTENTE TECNICO</t>
  </si>
  <si>
    <t>08666870</t>
  </si>
  <si>
    <t>GUTIERREZ CARRILLO MAXIMO</t>
  </si>
  <si>
    <t>42323310</t>
  </si>
  <si>
    <t>GUTIERREZ CASTRO NANCY</t>
  </si>
  <si>
    <t>45556176</t>
  </si>
  <si>
    <t>GUTIERREZ DELGADO WALTER ROLANDO</t>
  </si>
  <si>
    <t>46707755</t>
  </si>
  <si>
    <t>GUTIERREZ MENDOZA MONICA</t>
  </si>
  <si>
    <t>70173214</t>
  </si>
  <si>
    <t>GUTIERREZ MUÑOZ KATHERYN DAYANA</t>
  </si>
  <si>
    <t>70021598</t>
  </si>
  <si>
    <t>GUTIERREZ OCHOA CARMEN CLARITA</t>
  </si>
  <si>
    <t>31480079</t>
  </si>
  <si>
    <t>GUTIERREZ QUISPE SALOME</t>
  </si>
  <si>
    <t>44798834</t>
  </si>
  <si>
    <t>GUTIERREZ SANTOS RUBEN</t>
  </si>
  <si>
    <t>31480003</t>
  </si>
  <si>
    <t>GUTIERREZ SICHA GARDENIA</t>
  </si>
  <si>
    <t>70812160</t>
  </si>
  <si>
    <t>GUZMAN CALDERON TALIA BLANCA</t>
  </si>
  <si>
    <t>46634448</t>
  </si>
  <si>
    <t>HERMOZA CASTRO ELISEO</t>
  </si>
  <si>
    <t>70049562</t>
  </si>
  <si>
    <t>HERMOZA JUSCAMAITA FLOR REYNA</t>
  </si>
  <si>
    <t>72499949</t>
  </si>
  <si>
    <t>HERRERA MOSQUEIRA MAITE MELANOV</t>
  </si>
  <si>
    <t>72050260</t>
  </si>
  <si>
    <t>HIJAR VALCAZAR CHRISTOPHER DAVID</t>
  </si>
  <si>
    <t>JEFE DE EQUIPO</t>
  </si>
  <si>
    <t>80046422</t>
  </si>
  <si>
    <t>HUACAC PAULLO AMILCAR</t>
  </si>
  <si>
    <t>46812206</t>
  </si>
  <si>
    <t>HUALLPA MEDINA ROXANA</t>
  </si>
  <si>
    <t>71508111</t>
  </si>
  <si>
    <t>HUAMAN CUTIPA ELIZABETH MILAGROS</t>
  </si>
  <si>
    <t>44206311</t>
  </si>
  <si>
    <t>HUAMAN JUNCO CINTHIA</t>
  </si>
  <si>
    <t>70021878</t>
  </si>
  <si>
    <t>HUAMAN LUDEÑA EDITH</t>
  </si>
  <si>
    <t>31490147</t>
  </si>
  <si>
    <t>HUAMAN ORIHUELA AGUSTIN</t>
  </si>
  <si>
    <t>70391683</t>
  </si>
  <si>
    <t>HUAMAN SICHA YASMINA</t>
  </si>
  <si>
    <t>46892011</t>
  </si>
  <si>
    <t>HUAMANI CHACNAMA IRENE</t>
  </si>
  <si>
    <t>70071210</t>
  </si>
  <si>
    <t>HUAMANI CORTEZ ROXANA ROSARIO</t>
  </si>
  <si>
    <t>70583803</t>
  </si>
  <si>
    <t>HUAMANI CUCIE LUZ MARINA</t>
  </si>
  <si>
    <t>45484502</t>
  </si>
  <si>
    <t>HUAMANI PEÑA MERCEDES</t>
  </si>
  <si>
    <t>41077930</t>
  </si>
  <si>
    <t>HUANACO AQUISE FLORDES</t>
  </si>
  <si>
    <t>44954714</t>
  </si>
  <si>
    <t>HUANCA RAMOS RICARDO</t>
  </si>
  <si>
    <t>77158436</t>
  </si>
  <si>
    <t>HUAPAYA REYES HUMBERTO</t>
  </si>
  <si>
    <t>45873583</t>
  </si>
  <si>
    <t>HUARACA GOMEZ YESSICA MARISELA</t>
  </si>
  <si>
    <t>70802294</t>
  </si>
  <si>
    <t>HUARACA HUARHUACHI MARCO ANTONIO</t>
  </si>
  <si>
    <t>45041270</t>
  </si>
  <si>
    <t>HUARACA HUARI MARYCRUZ</t>
  </si>
  <si>
    <t>31483392</t>
  </si>
  <si>
    <t>HUARACA HUARI SILVANO</t>
  </si>
  <si>
    <t>47590197</t>
  </si>
  <si>
    <t>HUARHUACHI DIAZ DORIS</t>
  </si>
  <si>
    <t>28222925</t>
  </si>
  <si>
    <t>HUARHUACHI HUARI ISABEL</t>
  </si>
  <si>
    <t>75322205</t>
  </si>
  <si>
    <t>HUARHUACHI PILLACA MILA</t>
  </si>
  <si>
    <t>73129863</t>
  </si>
  <si>
    <t>HUARHUACHI YAÑE ROSMEL</t>
  </si>
  <si>
    <t>44129598</t>
  </si>
  <si>
    <t>HUAYHUA TITO SOLEDAD</t>
  </si>
  <si>
    <t>41909927</t>
  </si>
  <si>
    <t>HUAYHUALLA HUAMANI JUAN</t>
  </si>
  <si>
    <t>46006157</t>
  </si>
  <si>
    <t>HUERTA URRUTIA ELISA MADAY</t>
  </si>
  <si>
    <t>71005370</t>
  </si>
  <si>
    <t>HUILLCAPUMA DIAZ LINA</t>
  </si>
  <si>
    <t>72742490</t>
  </si>
  <si>
    <t>HURTADO PEREZ VANESA</t>
  </si>
  <si>
    <t>44666163</t>
  </si>
  <si>
    <t>HURTADO QUISPE HEBERT</t>
  </si>
  <si>
    <t>73239721</t>
  </si>
  <si>
    <t>IRIARTE RAMIREZ JUAN MANUEL</t>
  </si>
  <si>
    <t>44602118</t>
  </si>
  <si>
    <t>JARA ESTRADA VIDAL</t>
  </si>
  <si>
    <t>70915363</t>
  </si>
  <si>
    <t>JAUREGUI QUISPE ELIZABETH</t>
  </si>
  <si>
    <t>70378831</t>
  </si>
  <si>
    <t>JERI GUILLEN RUTH</t>
  </si>
  <si>
    <t>47774381</t>
  </si>
  <si>
    <t>JIMENEZ SALLO CARMEN ROSA</t>
  </si>
  <si>
    <t>47525558</t>
  </si>
  <si>
    <t>JORGE HUARHUACHI AMERICO EMERSON</t>
  </si>
  <si>
    <t>45839673</t>
  </si>
  <si>
    <t>JUAREZ QUISPE KATHERINE YESENIA</t>
  </si>
  <si>
    <t>71545472</t>
  </si>
  <si>
    <t>JUSCAMAITA OBREGON EDER</t>
  </si>
  <si>
    <t>TECNICO AUXILIAR DE LABORATORI</t>
  </si>
  <si>
    <t>73440406</t>
  </si>
  <si>
    <t>LAGOS MENDOZA DANIA</t>
  </si>
  <si>
    <t>44060520</t>
  </si>
  <si>
    <t>LAGOS QUISPE ROSMERY</t>
  </si>
  <si>
    <t>42681799</t>
  </si>
  <si>
    <t>LAUPA ARANGO ALAN JANO</t>
  </si>
  <si>
    <t>31180098</t>
  </si>
  <si>
    <t>LAUPA ROJAS EBER</t>
  </si>
  <si>
    <t>45729034</t>
  </si>
  <si>
    <t>LAUPA ROMAN JUDITH MELANIA</t>
  </si>
  <si>
    <t>42304901</t>
  </si>
  <si>
    <t>LAURA HEREDIA TADEO</t>
  </si>
  <si>
    <t>71866947</t>
  </si>
  <si>
    <t>LEGUIA CONDOR SALOMEN</t>
  </si>
  <si>
    <t>47029205</t>
  </si>
  <si>
    <t>LEON AUCCAPIÑA KATHEEN MARICIELO</t>
  </si>
  <si>
    <t>44987397</t>
  </si>
  <si>
    <t>LEON CARDENAS WALDIMIR</t>
  </si>
  <si>
    <t>44529983</t>
  </si>
  <si>
    <t>LEON DEL POZO MECHAEL</t>
  </si>
  <si>
    <t>44878795</t>
  </si>
  <si>
    <t>LEON MANCILLA CESAR BRANNY</t>
  </si>
  <si>
    <t>47385102</t>
  </si>
  <si>
    <t>LERZUNDI RIVAS YESSENIA</t>
  </si>
  <si>
    <t>47693107</t>
  </si>
  <si>
    <t>LIMACO CASTILLO RUTH NOEMI</t>
  </si>
  <si>
    <t>70753746</t>
  </si>
  <si>
    <t>LINARES GUTIERREZ MARIBEL</t>
  </si>
  <si>
    <t>70790469</t>
  </si>
  <si>
    <t>LLACCTARIMAY MENDEZ YUDITH</t>
  </si>
  <si>
    <t>75676545</t>
  </si>
  <si>
    <t>LLALLI ACUÑA LYSS KELY</t>
  </si>
  <si>
    <t>45434024</t>
  </si>
  <si>
    <t>LLANO QUIROGA VICENTE</t>
  </si>
  <si>
    <t>71214375</t>
  </si>
  <si>
    <t>LLANTERHUAY CASTRO KETY VIANEC</t>
  </si>
  <si>
    <t>42218521</t>
  </si>
  <si>
    <t>LLOCCLLA PILLACA WILBER</t>
  </si>
  <si>
    <t>76336269</t>
  </si>
  <si>
    <t>LLOCLLA GRADOS GABRIELA STHEPHANIE</t>
  </si>
  <si>
    <t>31490408</t>
  </si>
  <si>
    <t>LLOCLLA PALACIOS RUT LIA</t>
  </si>
  <si>
    <t>43889251</t>
  </si>
  <si>
    <t>LOA SERNA MARYLUZ</t>
  </si>
  <si>
    <t>71842233</t>
  </si>
  <si>
    <t>LOAYZA HUAMAN GRACIELA</t>
  </si>
  <si>
    <t>47157326</t>
  </si>
  <si>
    <t>LOAYZA HUAMAN VANESA TEODORA</t>
  </si>
  <si>
    <t>41796479</t>
  </si>
  <si>
    <t>LOPEZ ECHAVARRIA ROCIO MARTHA</t>
  </si>
  <si>
    <t>70811760</t>
  </si>
  <si>
    <t>LUDEÑA HUAMANI ABDON</t>
  </si>
  <si>
    <t>70811758</t>
  </si>
  <si>
    <t>LUDEÑA HUAMANI CUPERTINO RENEE</t>
  </si>
  <si>
    <t>77387010</t>
  </si>
  <si>
    <t>LUJAN PRADO MARIA FERNANDA</t>
  </si>
  <si>
    <t>10622942</t>
  </si>
  <si>
    <t>MACHADO MEDINA JOSE ALBERTO</t>
  </si>
  <si>
    <t>44061622</t>
  </si>
  <si>
    <t>MACOTE HUAMAN ELIZABETH</t>
  </si>
  <si>
    <t>40058196</t>
  </si>
  <si>
    <t>MAGALLANES ATAUPILLCO RICHARD VICENTE</t>
  </si>
  <si>
    <t>46928851</t>
  </si>
  <si>
    <t>MALCA CUBAS JULY CONSUELO</t>
  </si>
  <si>
    <t>47415394</t>
  </si>
  <si>
    <t>MALDONADO PALOMINO HILDA</t>
  </si>
  <si>
    <t>45628169</t>
  </si>
  <si>
    <t>MALLMA CACERES GAYDY MARINA</t>
  </si>
  <si>
    <t>JEFE DE UNIDAD</t>
  </si>
  <si>
    <t>10862859</t>
  </si>
  <si>
    <t>MALLQUI OSORIO ROBERTO POOL</t>
  </si>
  <si>
    <t>INGENIERO INDUSTRIAL</t>
  </si>
  <si>
    <t>42761821</t>
  </si>
  <si>
    <t>MARCAS VALDEZ HIDELIA</t>
  </si>
  <si>
    <t>71863416</t>
  </si>
  <si>
    <t>MARCAS VALDEZ LEYDY</t>
  </si>
  <si>
    <t>45089415</t>
  </si>
  <si>
    <t>MARRON ONOFRE CELIA LIBERTAD</t>
  </si>
  <si>
    <t>43326193</t>
  </si>
  <si>
    <t>MARTINEZ HUACRE MELVA</t>
  </si>
  <si>
    <t>70021894</t>
  </si>
  <si>
    <t>MARTINEZ OCHOA EDITH LORENA</t>
  </si>
  <si>
    <t>41395917</t>
  </si>
  <si>
    <t>MATEUS QUINTANA ELIZABETH</t>
  </si>
  <si>
    <t>41527298</t>
  </si>
  <si>
    <t>MATZUNAGA TRAMARRIA CECILIA</t>
  </si>
  <si>
    <t>47614956</t>
  </si>
  <si>
    <t>MAYHUIRE INTUSCA MARLENI ROSMERY</t>
  </si>
  <si>
    <t>75818013</t>
  </si>
  <si>
    <t>MAYOR VEGA ALEXANDER PIETER</t>
  </si>
  <si>
    <t>70494739</t>
  </si>
  <si>
    <t>MAYURI PEREZ LUIS GUSTAVO</t>
  </si>
  <si>
    <t>70378822</t>
  </si>
  <si>
    <t>MEDINA ACEVEDO JALMA JELIN</t>
  </si>
  <si>
    <t>ESTADISTICO</t>
  </si>
  <si>
    <t>47520082</t>
  </si>
  <si>
    <t>MEDINA ARCE ANTONY KEVIN</t>
  </si>
  <si>
    <t>45124060</t>
  </si>
  <si>
    <t>MEDINA JIMENEZ CARMEN FIORELLA</t>
  </si>
  <si>
    <t>31477698</t>
  </si>
  <si>
    <t>MEDINA JIMENEZ ROBERTO</t>
  </si>
  <si>
    <t>70796754</t>
  </si>
  <si>
    <t>MEDINA VASQUEZ KATHERINE MARITA ELIZABETH</t>
  </si>
  <si>
    <t>70772852</t>
  </si>
  <si>
    <t>MEDRANO AGUILAR HILDA</t>
  </si>
  <si>
    <t>70772851</t>
  </si>
  <si>
    <t>MEDRANO AGUILAR MANECETH</t>
  </si>
  <si>
    <t>TECNOLOGO MEDICO</t>
  </si>
  <si>
    <t>70220783</t>
  </si>
  <si>
    <t>MEDRANO JIMENEZ MAGDELY</t>
  </si>
  <si>
    <t>TECNICO DE FARMACIA</t>
  </si>
  <si>
    <t>47380358</t>
  </si>
  <si>
    <t>MEDRANO RIOS FRIDA MODESTA</t>
  </si>
  <si>
    <t>00370194</t>
  </si>
  <si>
    <t>MEGO REYES CRISTIAN ALBERTO</t>
  </si>
  <si>
    <t>42798481</t>
  </si>
  <si>
    <t>MENDEZ YAÑE LUZMILA</t>
  </si>
  <si>
    <t>42771979</t>
  </si>
  <si>
    <t>MENDOZA LEYVA DIOMEDES</t>
  </si>
  <si>
    <t>44258080</t>
  </si>
  <si>
    <t>MENESES ARAMBURU LUZ MARIA</t>
  </si>
  <si>
    <t>73701827</t>
  </si>
  <si>
    <t>MENESES CUYA DEJANIRA GIOVANA</t>
  </si>
  <si>
    <t>44524582</t>
  </si>
  <si>
    <t>MENESES HUAYTARA ELIUD</t>
  </si>
  <si>
    <t>43210561</t>
  </si>
  <si>
    <t>MEZA ORTEGA JUSTINA MARILU</t>
  </si>
  <si>
    <t>44585146</t>
  </si>
  <si>
    <t>MEZA QUINO JOSE LUIS</t>
  </si>
  <si>
    <t>47714981</t>
  </si>
  <si>
    <t>MIRANDA ROSALES YENI</t>
  </si>
  <si>
    <t>45579872</t>
  </si>
  <si>
    <t>MOINA GALLEGOS FLOR AURORA</t>
  </si>
  <si>
    <t>46188729</t>
  </si>
  <si>
    <t>MOLINA FERNANDEZ DANIEL HERMELINDO</t>
  </si>
  <si>
    <t>72478082</t>
  </si>
  <si>
    <t>MOLINA HUAMAN MAYRA SULMA</t>
  </si>
  <si>
    <t>41534646</t>
  </si>
  <si>
    <t>MONDALGO VELASQUE NOEL</t>
  </si>
  <si>
    <t>47172200</t>
  </si>
  <si>
    <t>MONTALVO SALCEDO LUIS PAUL JUNIOR</t>
  </si>
  <si>
    <t>70752575</t>
  </si>
  <si>
    <t>MONTAÑO SOTOMAYOR NORKA</t>
  </si>
  <si>
    <t>73014004</t>
  </si>
  <si>
    <t>MORA BARAZORDA JAINOR OBNIEL</t>
  </si>
  <si>
    <t>31482859</t>
  </si>
  <si>
    <t>MOTTA ORE ALFREDO</t>
  </si>
  <si>
    <t>70857923</t>
  </si>
  <si>
    <t>MOZO ALFARO EMILIO</t>
  </si>
  <si>
    <t>45576926</t>
  </si>
  <si>
    <t>MUNARES BARNETT SUSANELIN</t>
  </si>
  <si>
    <t>46097144</t>
  </si>
  <si>
    <t>MUÑOZ FABIAN YOLANDA ISABEL</t>
  </si>
  <si>
    <t>DIRECTOR GENERAL</t>
  </si>
  <si>
    <t>31192966</t>
  </si>
  <si>
    <t>MURILLO CARTOLIN WHASHINGTON</t>
  </si>
  <si>
    <t>Superior Contrato</t>
  </si>
  <si>
    <t>28314481</t>
  </si>
  <si>
    <t>NAJARRO LAURA VILMA</t>
  </si>
  <si>
    <t>47828389</t>
  </si>
  <si>
    <t>NAVARRO FLORES JOSUE</t>
  </si>
  <si>
    <t>41699764</t>
  </si>
  <si>
    <t>NAVARRO RAMOS CONSUELO MARGOT</t>
  </si>
  <si>
    <t>46899621</t>
  </si>
  <si>
    <t>NAVEROS ANDIA CINTHIA SARAY</t>
  </si>
  <si>
    <t>43953184</t>
  </si>
  <si>
    <t>NEYRA FLORES JACQUELINE VANESSA</t>
  </si>
  <si>
    <t>74202192</t>
  </si>
  <si>
    <t>NIETO HEREDIA JOSEPH</t>
  </si>
  <si>
    <t>71064508</t>
  </si>
  <si>
    <t>NUÑEZ CONTRERAS ROLY EDUARD</t>
  </si>
  <si>
    <t>71064507</t>
  </si>
  <si>
    <t>NUÑEZ CONTRERAS TEDDY JORDAN</t>
  </si>
  <si>
    <t>45957999</t>
  </si>
  <si>
    <t>NUÑONCA CAMPOS TANIA KAREN</t>
  </si>
  <si>
    <t>47531682</t>
  </si>
  <si>
    <t>ÑAHUINLLA CHICLLA PEDRO LUCHO</t>
  </si>
  <si>
    <t>45227949</t>
  </si>
  <si>
    <t>OJEDA ZEGARRA OSMAR FRANCISCO</t>
  </si>
  <si>
    <t>44995010</t>
  </si>
  <si>
    <t>OLANO ESCOBAR ROMMEL YANS</t>
  </si>
  <si>
    <t>42312300</t>
  </si>
  <si>
    <t>OLANO FERNANDEZ EDITH</t>
  </si>
  <si>
    <t>70423678</t>
  </si>
  <si>
    <t>OLARTE LAURA MILAGROS</t>
  </si>
  <si>
    <t>46982067</t>
  </si>
  <si>
    <t>OLARTE MENDOZA FLOR</t>
  </si>
  <si>
    <t>46289547</t>
  </si>
  <si>
    <t>OLIVARES DAMIAN VERONICA</t>
  </si>
  <si>
    <t>75829986</t>
  </si>
  <si>
    <t>ORE CUSI TANIA LISBET</t>
  </si>
  <si>
    <t>44555293</t>
  </si>
  <si>
    <t>ORELLANA QUINTANILLA LILY SILVINA</t>
  </si>
  <si>
    <t>47469058</t>
  </si>
  <si>
    <t>OROSCO HUAMAN KATHERINE KARINA</t>
  </si>
  <si>
    <t>44315709</t>
  </si>
  <si>
    <t>OROSCO QUISPE CRISTIAN MOISES</t>
  </si>
  <si>
    <t>40710115</t>
  </si>
  <si>
    <t>ORTEGA ORTIZ JONAS ERWIN</t>
  </si>
  <si>
    <t>45476043</t>
  </si>
  <si>
    <t>ORTIZ ALCARRAZ ROSANA RUTH</t>
  </si>
  <si>
    <t>70378953</t>
  </si>
  <si>
    <t>ORTIZ CARDENAS YESICA</t>
  </si>
  <si>
    <t>70425544</t>
  </si>
  <si>
    <t>ORTIZ CORONADO TALITA GRIELI</t>
  </si>
  <si>
    <t>44718360</t>
  </si>
  <si>
    <t>ORTIZ QUINTANA RAMIRO</t>
  </si>
  <si>
    <t>72625136</t>
  </si>
  <si>
    <t>ORTIZ ZEVALLOS VANESA CAROL</t>
  </si>
  <si>
    <t>70094771</t>
  </si>
  <si>
    <t>OSCCO CCORAHUA LUSBER</t>
  </si>
  <si>
    <t>41711680</t>
  </si>
  <si>
    <t>OSCCO LAPA EDWIN</t>
  </si>
  <si>
    <t>OSCCO VERGARA ANTONIO</t>
  </si>
  <si>
    <t>TECNICO EN COMPUTACION E INFORMATICA/EN COMPUTADORAS</t>
  </si>
  <si>
    <t>71881808</t>
  </si>
  <si>
    <t>PACHECO HUAMAN ANDYIE MARIELA</t>
  </si>
  <si>
    <t>47636351</t>
  </si>
  <si>
    <t>PACHECO QUISPE ROSITA</t>
  </si>
  <si>
    <t>31490426</t>
  </si>
  <si>
    <t>PAHUARA SOTELO GUILLERMINA</t>
  </si>
  <si>
    <t>45140326</t>
  </si>
  <si>
    <t>PAHUARA YAÑE ELENA</t>
  </si>
  <si>
    <t>70378999</t>
  </si>
  <si>
    <t>PALOMINO HUAYHUA ISAAC FRANKLIN</t>
  </si>
  <si>
    <t>47341833</t>
  </si>
  <si>
    <t>PALOMINO LOA JIMMY DIEGO</t>
  </si>
  <si>
    <t>41464806</t>
  </si>
  <si>
    <t>PALOMINO PUNIL EDMAR</t>
  </si>
  <si>
    <t>44950148</t>
  </si>
  <si>
    <t>PALOMINO SARZO YONIOR WLME</t>
  </si>
  <si>
    <t>70606934</t>
  </si>
  <si>
    <t>PAREDES FARFAN NILDA SAYURI</t>
  </si>
  <si>
    <t>31480369</t>
  </si>
  <si>
    <t>PARIONA HUARHUACHI ALEJANDRO</t>
  </si>
  <si>
    <t>41264255</t>
  </si>
  <si>
    <t>PASACHE HERNANDEZ ONEIDA KATHERINE</t>
  </si>
  <si>
    <t>02173924</t>
  </si>
  <si>
    <t>PAUCARA RAMOS YOHAN MARCO</t>
  </si>
  <si>
    <t>ESPECIALISTA EN SEGUROS</t>
  </si>
  <si>
    <t>43837154</t>
  </si>
  <si>
    <t>PAUCCAR MERINO ERNESTO</t>
  </si>
  <si>
    <t>42866953</t>
  </si>
  <si>
    <t>PAURO FLORES DELIA JUDITH</t>
  </si>
  <si>
    <t>45010079</t>
  </si>
  <si>
    <t>PEDRAZA PEREIRA YULISA</t>
  </si>
  <si>
    <t>45929907</t>
  </si>
  <si>
    <t>PERCCA TAPIA LUISA</t>
  </si>
  <si>
    <t>76700339</t>
  </si>
  <si>
    <t>PEREIRA ALEJOS LISBENIA</t>
  </si>
  <si>
    <t>81310980</t>
  </si>
  <si>
    <t>PEREZ HUAMANI RUBEN GOTH</t>
  </si>
  <si>
    <t>45526358</t>
  </si>
  <si>
    <t>PEREZ MOINA RELY HOWARD</t>
  </si>
  <si>
    <t>46335718</t>
  </si>
  <si>
    <t>PEREZ OROSCO SANDY</t>
  </si>
  <si>
    <t>47023475</t>
  </si>
  <si>
    <t>PEREZ VARGAS DEYSI ROSS MERY</t>
  </si>
  <si>
    <t>47841264</t>
  </si>
  <si>
    <t>PEREZ VILLALOBOS ORFA REBECA</t>
  </si>
  <si>
    <t>47036570</t>
  </si>
  <si>
    <t>PICHIHUA OSCCO JOSE</t>
  </si>
  <si>
    <t>45257568</t>
  </si>
  <si>
    <t>PILLACA CHAVEZ EDWIN</t>
  </si>
  <si>
    <t>40387486</t>
  </si>
  <si>
    <t>PILLACA CHAVEZ JOSEFINA</t>
  </si>
  <si>
    <t>71030632</t>
  </si>
  <si>
    <t>PILLACA CHILINGANO REYNA MARISOL</t>
  </si>
  <si>
    <t>41282352</t>
  </si>
  <si>
    <t>PILLACA CHIPAO JUANA</t>
  </si>
  <si>
    <t>43979386</t>
  </si>
  <si>
    <t>PILLACA QUISPE SUSANA</t>
  </si>
  <si>
    <t>73569363</t>
  </si>
  <si>
    <t>PILLACA RAMOS RONY ROYER</t>
  </si>
  <si>
    <t>45730926</t>
  </si>
  <si>
    <t>PILLACA SULCA ABEL</t>
  </si>
  <si>
    <t>31480926</t>
  </si>
  <si>
    <t>PILLACA YUPANQUI BERTHA</t>
  </si>
  <si>
    <t>61280678</t>
  </si>
  <si>
    <t>PINEDA CABRERA EDGAR</t>
  </si>
  <si>
    <t>19990910</t>
  </si>
  <si>
    <t>PINEDA FIDEL MARINO</t>
  </si>
  <si>
    <t>70391241</t>
  </si>
  <si>
    <t>PINEDO PORRAS MARYLIN</t>
  </si>
  <si>
    <t>44781173</t>
  </si>
  <si>
    <t>PINTO AREVALO KRISTOPHER JEAN PIERRE</t>
  </si>
  <si>
    <t>70280561</t>
  </si>
  <si>
    <t>POLO VARGAS LESLIE LIZET</t>
  </si>
  <si>
    <t>44152834</t>
  </si>
  <si>
    <t>POMASONCCO ROBLES SANDRO</t>
  </si>
  <si>
    <t>31490038</t>
  </si>
  <si>
    <t>POZO CHAVEZ ROBERTO</t>
  </si>
  <si>
    <t>31180701</t>
  </si>
  <si>
    <t>PUGA ALARCON ANDRES</t>
  </si>
  <si>
    <t>72696829</t>
  </si>
  <si>
    <t>PUGA GUILLEN LIBNA MESULIMET</t>
  </si>
  <si>
    <t>76033242</t>
  </si>
  <si>
    <t>PULTAY ACEVEDO SOL MARIA</t>
  </si>
  <si>
    <t>31152383</t>
  </si>
  <si>
    <t>QUINTANA ARANDIA DAMIAN</t>
  </si>
  <si>
    <t>70661946</t>
  </si>
  <si>
    <t>QUINTANA BARRIENTOS BARINIA</t>
  </si>
  <si>
    <t>46602271</t>
  </si>
  <si>
    <t>QUINTANA FLORES MARILIA KELLY</t>
  </si>
  <si>
    <t>71836944</t>
  </si>
  <si>
    <t>QUINTANILLA ARENAS JENNY</t>
  </si>
  <si>
    <t>70171682</t>
  </si>
  <si>
    <t>QUISPE ACCHA NICOLL ALEXANDRA</t>
  </si>
  <si>
    <t>45297433</t>
  </si>
  <si>
    <t>QUISPE BARBARAN HEINER</t>
  </si>
  <si>
    <t>23924422</t>
  </si>
  <si>
    <t>QUISPE ESCALANTE VICTORIANO DARIO</t>
  </si>
  <si>
    <t>43035909</t>
  </si>
  <si>
    <t>QUISPE ESPINOZA SONIA</t>
  </si>
  <si>
    <t>72433584</t>
  </si>
  <si>
    <t>QUISPE LLOCCLLA JANETH</t>
  </si>
  <si>
    <t>71015777</t>
  </si>
  <si>
    <t>QUISPE MENDOZA VILMA SAYDA</t>
  </si>
  <si>
    <t>48046623</t>
  </si>
  <si>
    <t>QUISPE PORRAS YELINA</t>
  </si>
  <si>
    <t>46998789</t>
  </si>
  <si>
    <t>QUISPE QUISPE EDITH YOCELY</t>
  </si>
  <si>
    <t>47148814</t>
  </si>
  <si>
    <t>QUISPE SILVERA BETHZABE SAYDA</t>
  </si>
  <si>
    <t>70021587</t>
  </si>
  <si>
    <t>RAMIREZ CASTRO ROGER</t>
  </si>
  <si>
    <t>70122003</t>
  </si>
  <si>
    <t>RAMIREZ CASTRO ROSARIO SABINA</t>
  </si>
  <si>
    <t>47170459</t>
  </si>
  <si>
    <t>RAMIREZ CAYLLAHUA HEBER</t>
  </si>
  <si>
    <t>70193796</t>
  </si>
  <si>
    <t>RAMIREZ LIZANA LUCIA</t>
  </si>
  <si>
    <t>40484831</t>
  </si>
  <si>
    <t>RAMIREZ MOORE JIMMY RAUL</t>
  </si>
  <si>
    <t>72461818</t>
  </si>
  <si>
    <t>RAMIREZ VARGAS DIEGO HEYSSER</t>
  </si>
  <si>
    <t>10384496</t>
  </si>
  <si>
    <t>RAMOS BRAVO JOSE LUIS</t>
  </si>
  <si>
    <t>74965920</t>
  </si>
  <si>
    <t>RAMOS CRUZ FIDEL</t>
  </si>
  <si>
    <t>75788087</t>
  </si>
  <si>
    <t>RAMOS GARCIA NIDIA ISABEL</t>
  </si>
  <si>
    <t>71846404</t>
  </si>
  <si>
    <t>RAMOS HUARCAYA YESICA</t>
  </si>
  <si>
    <t>31044171</t>
  </si>
  <si>
    <t>RAMOS PALOMINO MARLENY</t>
  </si>
  <si>
    <t>46111534</t>
  </si>
  <si>
    <t>RAMOS TORRES MARIBEL</t>
  </si>
  <si>
    <t>73588494</t>
  </si>
  <si>
    <t>REDONDEZ CCASANI FLOR VANESSA</t>
  </si>
  <si>
    <t>71832756</t>
  </si>
  <si>
    <t>RICHARTE LAURA RUT</t>
  </si>
  <si>
    <t>46232483</t>
  </si>
  <si>
    <t>RIMACHI QUISPE RICARDO</t>
  </si>
  <si>
    <t>46900948</t>
  </si>
  <si>
    <t>RIOS ALARCON ALEX YONEL</t>
  </si>
  <si>
    <t>47755526</t>
  </si>
  <si>
    <t>RIOS HUACRE ZULMA MASILU</t>
  </si>
  <si>
    <t>44891907</t>
  </si>
  <si>
    <t>RIVAS SILVERA SHAYLA</t>
  </si>
  <si>
    <t>45918779</t>
  </si>
  <si>
    <t>RIVERA PALOMINO MELANIA</t>
  </si>
  <si>
    <t>44936980</t>
  </si>
  <si>
    <t>RIVERA RAMIREZ MERCEDES</t>
  </si>
  <si>
    <t>45280083</t>
  </si>
  <si>
    <t>RIVEROS CHINO LEIDY</t>
  </si>
  <si>
    <t>44622567</t>
  </si>
  <si>
    <t>ROCHA COYLA SONIA ROCIO</t>
  </si>
  <si>
    <t>73569387</t>
  </si>
  <si>
    <t>RODAS RAMIREZ JAEL GABRIELA</t>
  </si>
  <si>
    <t>47073644</t>
  </si>
  <si>
    <t>RODRIGUEZ CCARHUAS ALICIA</t>
  </si>
  <si>
    <t>70661716</t>
  </si>
  <si>
    <t>ROJAS BENITES CARMEN ROSA</t>
  </si>
  <si>
    <t>70084303</t>
  </si>
  <si>
    <t>ROJAS DIAZ VIRGINIA</t>
  </si>
  <si>
    <t>47569308</t>
  </si>
  <si>
    <t>ROJAS GARCIA BETZA</t>
  </si>
  <si>
    <t>46151957</t>
  </si>
  <si>
    <t>ROJAS GARCIA RADY</t>
  </si>
  <si>
    <t>ANALISTA EN REMUNERACIONES</t>
  </si>
  <si>
    <t>71026120</t>
  </si>
  <si>
    <t>ROJAS GARCIA TANIA</t>
  </si>
  <si>
    <t>44447812</t>
  </si>
  <si>
    <t>ROJAS PUCA MARILUZ</t>
  </si>
  <si>
    <t>70193768</t>
  </si>
  <si>
    <t>ROMAN HERMOZA REYNA NANCY</t>
  </si>
  <si>
    <t>72246499</t>
  </si>
  <si>
    <t>ROMAN HUARACA LISBET</t>
  </si>
  <si>
    <t>45902024</t>
  </si>
  <si>
    <t>ROMAN LUDEÑA MARIA</t>
  </si>
  <si>
    <t>42981581</t>
  </si>
  <si>
    <t>ROMERO GUTIERREZ IRENE</t>
  </si>
  <si>
    <t>46554871</t>
  </si>
  <si>
    <t>ROQUE MAMANI ANA LUCIA</t>
  </si>
  <si>
    <t>45784669</t>
  </si>
  <si>
    <t>RUBIO LLANCA LILY MARGARITA</t>
  </si>
  <si>
    <t>48023337</t>
  </si>
  <si>
    <t>SACCACO QUISPE ALICIA</t>
  </si>
  <si>
    <t>70812209</t>
  </si>
  <si>
    <t>SACCACO VARGAS JESUS MAQUIBER</t>
  </si>
  <si>
    <t>20108724</t>
  </si>
  <si>
    <t>SAENZ FEIJOO JUAN CARLOS ALEJANDRO</t>
  </si>
  <si>
    <t>45124329</t>
  </si>
  <si>
    <t>SAIZ HUAYLLAS NELSON</t>
  </si>
  <si>
    <t>48241048</t>
  </si>
  <si>
    <t>SALAS CURI JOSE LUIS</t>
  </si>
  <si>
    <t>44658116</t>
  </si>
  <si>
    <t>SALAS VILLANUEVA AYDEE</t>
  </si>
  <si>
    <t>80134719</t>
  </si>
  <si>
    <t>SALCEDO CCASANI ALFREDO</t>
  </si>
  <si>
    <t>76806815</t>
  </si>
  <si>
    <t>SALCEDO HUACRE AYDEE</t>
  </si>
  <si>
    <t>41234625</t>
  </si>
  <si>
    <t>SANCHEZ GUILLEN JESUSA</t>
  </si>
  <si>
    <t>70686428</t>
  </si>
  <si>
    <t>SANCHEZ GUTIERREZ SUSAN LIZ</t>
  </si>
  <si>
    <t>70137873</t>
  </si>
  <si>
    <t>SANCHEZ LEVANO ALEXANDRA JAHAIRA</t>
  </si>
  <si>
    <t>47542955</t>
  </si>
  <si>
    <t>SANCHEZ ORTIZ JHOSELIN ABIGAIL</t>
  </si>
  <si>
    <t>43617119</t>
  </si>
  <si>
    <t>SANCHEZ SANCHEZ ALICIA LISSETTE</t>
  </si>
  <si>
    <t>44314461</t>
  </si>
  <si>
    <t>SAÑAC VILCA VANESSA</t>
  </si>
  <si>
    <t>46080781</t>
  </si>
  <si>
    <t>SARCO AUCAPURI KAREN RAQUEL</t>
  </si>
  <si>
    <t>47979757</t>
  </si>
  <si>
    <t>SARMIENTO PIMENTEL LIZBETH ELIANA</t>
  </si>
  <si>
    <t>70218690</t>
  </si>
  <si>
    <t>SAUÑE SERNA ELIZABETH</t>
  </si>
  <si>
    <t>48099511</t>
  </si>
  <si>
    <t>SEVILLANO PEVES PAOLA ELVIRA</t>
  </si>
  <si>
    <t>31490062</t>
  </si>
  <si>
    <t>SICHA YUPANQUI YOLANDA</t>
  </si>
  <si>
    <t>31490241</t>
  </si>
  <si>
    <t>SIERRA ZAMORA ZENOVIA</t>
  </si>
  <si>
    <t>43510187</t>
  </si>
  <si>
    <t>SIHUI GARCIA MOISES</t>
  </si>
  <si>
    <t>46852204</t>
  </si>
  <si>
    <t>SILVA RIVAS FRANKLIN</t>
  </si>
  <si>
    <t>72202901</t>
  </si>
  <si>
    <t>SILVERA REYNAGA LEIDY LAURA</t>
  </si>
  <si>
    <t>40438576</t>
  </si>
  <si>
    <t>SILVERA TALAVERANO VICENTE</t>
  </si>
  <si>
    <t>42040908</t>
  </si>
  <si>
    <t>SOLANO HUARACA MARIA</t>
  </si>
  <si>
    <t>47455186</t>
  </si>
  <si>
    <t>SOSA SALAS JULIA JUDITH</t>
  </si>
  <si>
    <t>70661952</t>
  </si>
  <si>
    <t>SOTELO CONDORI NATALY</t>
  </si>
  <si>
    <t>45297078</t>
  </si>
  <si>
    <t>SOTO LIMA SUZELLY</t>
  </si>
  <si>
    <t>72706693</t>
  </si>
  <si>
    <t>SOTOMAYOR BORJA JOANNA LIZETT</t>
  </si>
  <si>
    <t>48157825</t>
  </si>
  <si>
    <t>SUCA CARRILLO SOLEDAD</t>
  </si>
  <si>
    <t>46226774</t>
  </si>
  <si>
    <t>SUCA SAAVEDRA RONALD DAVID</t>
  </si>
  <si>
    <t>47530799</t>
  </si>
  <si>
    <t>SUCASACA SUCASACA VALERIA</t>
  </si>
  <si>
    <t>41652653</t>
  </si>
  <si>
    <t>SULCA TITO DE QUISPE ELSA YODILA</t>
  </si>
  <si>
    <t>46452138</t>
  </si>
  <si>
    <t>SULLUCHUCO GUERRA PERCY</t>
  </si>
  <si>
    <t>40446091</t>
  </si>
  <si>
    <t>TAIPE CCELLCCASCCA FERNANDO</t>
  </si>
  <si>
    <t>02297986</t>
  </si>
  <si>
    <t>TAIPE CRUZ ROMULO AMILCAR</t>
  </si>
  <si>
    <t>70662802</t>
  </si>
  <si>
    <t>TELLO APARCO ENY</t>
  </si>
  <si>
    <t>TESORERO</t>
  </si>
  <si>
    <t>42662565</t>
  </si>
  <si>
    <t>TELLO BELLIDO DENIS OMAR</t>
  </si>
  <si>
    <t>44756004</t>
  </si>
  <si>
    <t>TELLO MEDINA MAY</t>
  </si>
  <si>
    <t>73592870</t>
  </si>
  <si>
    <t>TENORIO YUPANQUI WILMAR</t>
  </si>
  <si>
    <t>45460694</t>
  </si>
  <si>
    <t>TIMANA SERNAQUE WALTER NELSON</t>
  </si>
  <si>
    <t>41794497</t>
  </si>
  <si>
    <t>TITO ZUÑIGA EDELSON</t>
  </si>
  <si>
    <t>47428440</t>
  </si>
  <si>
    <t>TORRES CAVERO ALFREDO</t>
  </si>
  <si>
    <t>46398454</t>
  </si>
  <si>
    <t>TORRES CAVERO FRANZ</t>
  </si>
  <si>
    <t>47862664</t>
  </si>
  <si>
    <t>TORRES PAMPAS YOSELIN</t>
  </si>
  <si>
    <t>46460545</t>
  </si>
  <si>
    <t>TORRES SALDAÑA MARIBEL</t>
  </si>
  <si>
    <t>46528275</t>
  </si>
  <si>
    <t>TRISOLINE YANCCE JENNY ELIZABETH</t>
  </si>
  <si>
    <t>71960938</t>
  </si>
  <si>
    <t>TURPO QUISPE CLAUDIO DANIEL</t>
  </si>
  <si>
    <t>41913346</t>
  </si>
  <si>
    <t>UMARES ESCOBAR LUIS ALBERTO</t>
  </si>
  <si>
    <t>43738836</t>
  </si>
  <si>
    <t>VALDEZ GONZALES GUILLERMA</t>
  </si>
  <si>
    <t>46165803</t>
  </si>
  <si>
    <t>VARGAS ALARCON NAYID DAYAN</t>
  </si>
  <si>
    <t>45642273</t>
  </si>
  <si>
    <t>VARGAS VARGAS LESLIE BELEN</t>
  </si>
  <si>
    <t>48169846</t>
  </si>
  <si>
    <t>VARGAS VELASQUE LIDA</t>
  </si>
  <si>
    <t>VARGAS VELASQUE LIDIA</t>
  </si>
  <si>
    <t>71971008</t>
  </si>
  <si>
    <t>VASQUEZ CONTRERAS VERONICA</t>
  </si>
  <si>
    <t>09985065</t>
  </si>
  <si>
    <t>VASQUEZ FLORES DE PALACIOS YANET SALOME</t>
  </si>
  <si>
    <t>71846465</t>
  </si>
  <si>
    <t>VASQUEZ PILLACA ROOS MERY</t>
  </si>
  <si>
    <t>73140874</t>
  </si>
  <si>
    <t>VEGA SALAZAR JHONATAN</t>
  </si>
  <si>
    <t>43915628</t>
  </si>
  <si>
    <t>VELARDE QUICAÑA JHOVANA</t>
  </si>
  <si>
    <t>70084648</t>
  </si>
  <si>
    <t>VELASQUE BENITES NADINE</t>
  </si>
  <si>
    <t>46302904</t>
  </si>
  <si>
    <t>VELASQUE FLORES MIRIAM CEIDA</t>
  </si>
  <si>
    <t>44716042</t>
  </si>
  <si>
    <t>VELASQUE SOPANTA SANTOS</t>
  </si>
  <si>
    <t>47893442</t>
  </si>
  <si>
    <t>VELAZQUE PASTOR NILDA</t>
  </si>
  <si>
    <t>40805649</t>
  </si>
  <si>
    <t>VERA ACHAICA MARINA</t>
  </si>
  <si>
    <t>70812180</t>
  </si>
  <si>
    <t>VILCHES VILLAR VILMA</t>
  </si>
  <si>
    <t>41671937</t>
  </si>
  <si>
    <t>VILCHEZ VERA JOSE LUIS</t>
  </si>
  <si>
    <t>43110109</t>
  </si>
  <si>
    <t>VILLAGARAY FLORES CARMEN MILAGROS</t>
  </si>
  <si>
    <t>70770331</t>
  </si>
  <si>
    <t>VILLANO LEYVA JENNY</t>
  </si>
  <si>
    <t>70918749</t>
  </si>
  <si>
    <t>VILLANUEVA DELGADO SHIRLEY MAGDALENA</t>
  </si>
  <si>
    <t>45511767</t>
  </si>
  <si>
    <t>VILLANUEVA RIVERA ROCIO DORIS</t>
  </si>
  <si>
    <t>45616132</t>
  </si>
  <si>
    <t>VILLEGAS ROMERO TANIA ROSMERY</t>
  </si>
  <si>
    <t>43701726</t>
  </si>
  <si>
    <t>YAÑE MEDRANO MARLENY</t>
  </si>
  <si>
    <t>42713494</t>
  </si>
  <si>
    <t>YAÑE MEDRANO TITO ALMERCO</t>
  </si>
  <si>
    <t>70224090</t>
  </si>
  <si>
    <t>YAÑE OBREGON YANIDA PILAR</t>
  </si>
  <si>
    <t>73825123</t>
  </si>
  <si>
    <t>YAPIA HUAMAN JEREMIAS</t>
  </si>
  <si>
    <t>74204289</t>
  </si>
  <si>
    <t>YARASCA ROMERO JHON ARMANDO</t>
  </si>
  <si>
    <t>45143425</t>
  </si>
  <si>
    <t>YAURIS CABALLERO YUDI</t>
  </si>
  <si>
    <t>46070376</t>
  </si>
  <si>
    <t>YAYIRI QUISPE OLGA LUISA</t>
  </si>
  <si>
    <t>43879588</t>
  </si>
  <si>
    <t>YÑIGO ANDIA ARTURO</t>
  </si>
  <si>
    <t>47146116</t>
  </si>
  <si>
    <t>YOVERA MORALES MARCO ANTONIO</t>
  </si>
  <si>
    <t>80082844</t>
  </si>
  <si>
    <t>YUPANQUI CHOCCE DE AYVAR MARY</t>
  </si>
  <si>
    <t>70027202</t>
  </si>
  <si>
    <t>YUPANQUI HUACRE MARILUZ</t>
  </si>
  <si>
    <t>40601712</t>
  </si>
  <si>
    <t>YUPANQUI TENORIO ISMAEL</t>
  </si>
  <si>
    <t>40410246</t>
  </si>
  <si>
    <t>YUPANQUI TENORIO OFELIA</t>
  </si>
  <si>
    <t>10511514</t>
  </si>
  <si>
    <t>ZAMORA CARBAJAL NEDIA YESENIA</t>
  </si>
  <si>
    <t>43199046</t>
  </si>
  <si>
    <t>ZAMORA PARIONA HUGO</t>
  </si>
  <si>
    <t>74553862</t>
  </si>
  <si>
    <t>ZAMORA SALCEDO JEFFERSON</t>
  </si>
  <si>
    <t>45005146</t>
  </si>
  <si>
    <t>ZARABIA GAMONAL ELMER RUIS</t>
  </si>
  <si>
    <t>74038376</t>
  </si>
  <si>
    <t>ZARATE HUARHUACHI MARA NAJAMA</t>
  </si>
  <si>
    <t>71023762</t>
  </si>
  <si>
    <t>ZARATE MENDEZ MARGOTH</t>
  </si>
  <si>
    <t>47489380</t>
  </si>
  <si>
    <t>ZAVALA CHACON WILLER</t>
  </si>
  <si>
    <t>44750223</t>
  </si>
  <si>
    <t>ZEANCAS ANCCO YESSICA YENY</t>
  </si>
  <si>
    <t>47523199</t>
  </si>
  <si>
    <t>ZEVALLOS FERNANDEZ GISSELL PAMELA</t>
  </si>
  <si>
    <t>77438833</t>
  </si>
  <si>
    <t>ZEVALLOS ROZAS DIANA ESTEFANY</t>
  </si>
  <si>
    <t>CONTADOR PUBLICO</t>
  </si>
  <si>
    <t>42721106</t>
  </si>
  <si>
    <t>ZORRILLA MASIAS MERCEDES</t>
  </si>
  <si>
    <t>70494281</t>
  </si>
  <si>
    <t>ZULOAGA CAMACHO LUDY ROSBILDA</t>
  </si>
  <si>
    <t>46022033</t>
  </si>
  <si>
    <t>ZUÑIGA CANCHO DAYSI</t>
  </si>
  <si>
    <t>71058317</t>
  </si>
  <si>
    <t>ZUÑIGA HUAMAN KAREN EVELYN</t>
  </si>
  <si>
    <t>42159665</t>
  </si>
  <si>
    <t>ZUÑIGA PASTOR HEBER DENNYS</t>
  </si>
  <si>
    <t>AGRICULTURA CHANKA</t>
  </si>
  <si>
    <t>PROMOTOR AGROPECUARIO I</t>
  </si>
  <si>
    <t>42877986</t>
  </si>
  <si>
    <t>DIAZ ROMAN NECKER</t>
  </si>
  <si>
    <t>INGENIERO AGROPECUARIA</t>
  </si>
  <si>
    <t xml:space="preserve">CAPACITACION </t>
  </si>
  <si>
    <t>MEDICO VETERINARIO I</t>
  </si>
  <si>
    <t>70096768</t>
  </si>
  <si>
    <t>PALOMINO MEDINA JUAN JAVIER</t>
  </si>
  <si>
    <t xml:space="preserve"> MEDICO VETERINARIO Y ZOOTECNISTA</t>
  </si>
  <si>
    <t>ESPECIALISTA ADMINISTRATIVO</t>
  </si>
  <si>
    <t>47028620</t>
  </si>
  <si>
    <t>CHOCHOCCA PERALTA JHON</t>
  </si>
  <si>
    <t>ADMINISTRADOR DE EMPRESAS</t>
  </si>
  <si>
    <t>45407815</t>
  </si>
  <si>
    <t>VARGAS CARRION BARINIA</t>
  </si>
  <si>
    <t>CONTADORA</t>
  </si>
  <si>
    <t>TITULADA</t>
  </si>
  <si>
    <t>24007032</t>
  </si>
  <si>
    <t>SANCHEZ ARESTEGUI CESAR AUGUSTO</t>
  </si>
  <si>
    <t>80088861</t>
  </si>
  <si>
    <t>ROMAN VASQUEZ HERNAN</t>
  </si>
  <si>
    <t>INGENIERO AGROINDUSTRIAL</t>
  </si>
  <si>
    <t>31188276</t>
  </si>
  <si>
    <t>HERMOZA QUSIPITUPA ROSA MARIA</t>
  </si>
  <si>
    <t>TECNICO  AGROPECUARIO</t>
  </si>
  <si>
    <t>INCONCLUSO</t>
  </si>
  <si>
    <t>ESPECIALISTA EN IMAGEN INSTITUCIONAL</t>
  </si>
  <si>
    <t>71021982</t>
  </si>
  <si>
    <t>RODAS QUISPE MARIANA</t>
  </si>
  <si>
    <t>COMUNICACIÓN AUDIOVISUAL</t>
  </si>
  <si>
    <t>EGRESADO</t>
  </si>
  <si>
    <t>46294209</t>
  </si>
  <si>
    <t>MENDOZA PARIONAGISELA VANESSA</t>
  </si>
  <si>
    <t>TECNICO  EN ADMINISTRACION HOTELERA</t>
  </si>
  <si>
    <t>AUXILIAR EN SEGURIDAD</t>
  </si>
  <si>
    <t>31167894</t>
  </si>
  <si>
    <t>QUISPE HUARCAYA ALEJANDRO</t>
  </si>
  <si>
    <t xml:space="preserve">SECUNDARIA </t>
  </si>
  <si>
    <t>INCOMPLETA</t>
  </si>
  <si>
    <t>TECNICO AGROPECUARIO</t>
  </si>
  <si>
    <t>41803876</t>
  </si>
  <si>
    <t>SOTO FRANCO OSCAR</t>
  </si>
  <si>
    <t>TECNICO AGROPECUARIOA</t>
  </si>
  <si>
    <t>INGENIERO DE CAMPO</t>
  </si>
  <si>
    <t>46537984</t>
  </si>
  <si>
    <t>HUALLPARIMACHI CARDENAS DIEGO</t>
  </si>
  <si>
    <t>31173540</t>
  </si>
  <si>
    <t>HUACHUHUILLCA HUAMAN SANTOS</t>
  </si>
  <si>
    <t>42961748</t>
  </si>
  <si>
    <t>MARIÑO SALAZAR CESAR YUBER</t>
  </si>
  <si>
    <t>AGRONOMIA</t>
  </si>
  <si>
    <t>43861927</t>
  </si>
  <si>
    <t>LUNA OLIVARES JUAN FERMIN</t>
  </si>
  <si>
    <t>31482954</t>
  </si>
  <si>
    <t>DIAZ PILLACA GERARDO</t>
  </si>
  <si>
    <t>70002433</t>
  </si>
  <si>
    <t>ARANDIA AGRADA YHAMELIZ SHEILA</t>
  </si>
  <si>
    <t>48137204</t>
  </si>
  <si>
    <t>MUÑOZ CHECCA YESSICA</t>
  </si>
  <si>
    <t xml:space="preserve">TECNICO EN COMPUTACION </t>
  </si>
  <si>
    <t>ARREVALO PARIONA MATEO</t>
  </si>
  <si>
    <t>MANTILLA RIVAS ADOLFO</t>
  </si>
  <si>
    <t>ACUÑA GONZALES ROCIO</t>
  </si>
  <si>
    <t>ANDIA PECEROS LIZ YESENIA</t>
  </si>
  <si>
    <t>CCORIHUAMAN INKAROCA YAQULIN</t>
  </si>
  <si>
    <t>OBREGON GUEVARA WILBERTH</t>
  </si>
  <si>
    <t xml:space="preserve">TECNICO EN CONSTRUCCION </t>
  </si>
  <si>
    <t>PALOMINO FLORES LISBETH</t>
  </si>
  <si>
    <t>TELLO GALINDO LIZETH</t>
  </si>
  <si>
    <t>TELLO GALINDO MILAGROS</t>
  </si>
  <si>
    <t>ALARCON ALARCON OLGUER REMIGIO</t>
  </si>
  <si>
    <t>CARDENAS PECEROS KARLA JOHANA</t>
  </si>
  <si>
    <t>MEDINA TORRES QUINLINY</t>
  </si>
  <si>
    <t>GUIZADO MEDINA ENZO FABIO</t>
  </si>
  <si>
    <t>GUZMAN PONCECA RICHARD</t>
  </si>
  <si>
    <t>RODAS VARGAS JOHEL</t>
  </si>
  <si>
    <t>RODRIGUEZ VASQUEZ EVER</t>
  </si>
  <si>
    <t>CABALLERO DAMIANO ZULY ANALI</t>
  </si>
  <si>
    <t>RECURSOS POR OPERACIONES OFICIALES DE CRÉDITO</t>
  </si>
  <si>
    <t>TEMPORAL</t>
  </si>
  <si>
    <t>PERSONAL DE SALUD</t>
  </si>
  <si>
    <t>RINCON VASQUEZ VERONICA</t>
  </si>
  <si>
    <t xml:space="preserve">RUIZ POMARICA MARCO ANTONIO </t>
  </si>
  <si>
    <t>ORTEGA ROMAN EFRAIN</t>
  </si>
  <si>
    <t>FLORES MEZARES JUANA</t>
  </si>
  <si>
    <t>EGRESADA</t>
  </si>
  <si>
    <t>AUXILIAR ADMINISTRATIVO</t>
  </si>
  <si>
    <t>QUISPE BAUTISTA ZENAIDA</t>
  </si>
  <si>
    <t>SECUDNARIA COMPLETA</t>
  </si>
  <si>
    <t>COMPLETA</t>
  </si>
  <si>
    <t>SACCA VASQUEZ KENY GEOVANNA</t>
  </si>
  <si>
    <t>HUAMAN ATAO CRISTIAN</t>
  </si>
  <si>
    <t>749 AGRICULTURA APURIMAC</t>
  </si>
  <si>
    <t>Especialista en Promocion Agraria</t>
  </si>
  <si>
    <t>Agüero Salas Denis</t>
  </si>
  <si>
    <t>Agropecuario</t>
  </si>
  <si>
    <t>Bachiller</t>
  </si>
  <si>
    <t>Bachiller en Ciencias Agropecuarias</t>
  </si>
  <si>
    <t>Curillo Gutierrez Mauro</t>
  </si>
  <si>
    <t>Agronomo</t>
  </si>
  <si>
    <t>Titulado</t>
  </si>
  <si>
    <t>Ing. Agronomo</t>
  </si>
  <si>
    <t>Chofer</t>
  </si>
  <si>
    <t>Azurin Perez Vitter Ricardo</t>
  </si>
  <si>
    <t>Guardian</t>
  </si>
  <si>
    <t>06053831</t>
  </si>
  <si>
    <t>Cervantes Pimentel Ciriaco</t>
  </si>
  <si>
    <t>Especialista en Cadenas Productivas</t>
  </si>
  <si>
    <t>Cuellar Paira Oscar</t>
  </si>
  <si>
    <t>Bachiller en Ciencias Agrarias</t>
  </si>
  <si>
    <t>Danz Milla Walter German</t>
  </si>
  <si>
    <t>Zootecnista</t>
  </si>
  <si>
    <t xml:space="preserve">Ing. Zootecnista </t>
  </si>
  <si>
    <t>Espinoza Huamanñahui Luis Gerardo</t>
  </si>
  <si>
    <t>Limpieza</t>
  </si>
  <si>
    <t>Estrada Navio Maria Dolores</t>
  </si>
  <si>
    <t>Huamani Avalos Saul</t>
  </si>
  <si>
    <t>Secretario Tecnico</t>
  </si>
  <si>
    <t>Manzo Toro Bruno Rodulfo Jesus</t>
  </si>
  <si>
    <t>Abogado</t>
  </si>
  <si>
    <t>Mediano Mora Raul</t>
  </si>
  <si>
    <t>Secretaria</t>
  </si>
  <si>
    <t>Panuera Huamani Geronima</t>
  </si>
  <si>
    <t>Tecnica en Secretariado</t>
  </si>
  <si>
    <t>Mecanico de Maquinaria</t>
  </si>
  <si>
    <t>Pichihua Cuaresma Jose</t>
  </si>
  <si>
    <t>Mecanico de Mantenimiento</t>
  </si>
  <si>
    <t>Tecnico en Mecanica de Mantenimiento</t>
  </si>
  <si>
    <t>Rojas Huaccollo Wilfredo</t>
  </si>
  <si>
    <t>Quispetito Lopez Fredy</t>
  </si>
  <si>
    <t>Saldivar Enciso Mario Americo</t>
  </si>
  <si>
    <t>Soto Vargas Anibal</t>
  </si>
  <si>
    <t>Asistente de Asesoria Legal</t>
  </si>
  <si>
    <t>Dominguez Lancho Claudia</t>
  </si>
  <si>
    <t>Bachiller en Derecho</t>
  </si>
  <si>
    <t>Valverde Izquierdo Darinka Tilsa</t>
  </si>
  <si>
    <t>Responsable de Relaciones Publicas</t>
  </si>
  <si>
    <t>Tello Felix Vladimir Adolfo</t>
  </si>
  <si>
    <t>Docente - Instituto</t>
  </si>
  <si>
    <t>Docente- Instituto</t>
  </si>
  <si>
    <t>Quintana Altamirano Jaime</t>
  </si>
  <si>
    <t>Tecnico en Informatica</t>
  </si>
  <si>
    <t>Quispecahuana Bravo Elio Isaias</t>
  </si>
  <si>
    <t>Chavez Arechua Peggy Vanessa</t>
  </si>
  <si>
    <t>SUB REGION CHINCHEROS</t>
  </si>
  <si>
    <t>JEFE DE LOGISTICA</t>
  </si>
  <si>
    <t xml:space="preserve">QUISPE ROMERO EMERSON REAGAN </t>
  </si>
  <si>
    <t>TEC. AGROPECUARIO</t>
  </si>
  <si>
    <t>11 MESES Y 24 DIAS</t>
  </si>
  <si>
    <t>SUB DIRECCION DE ADMINISTRACION</t>
  </si>
  <si>
    <t xml:space="preserve">ROJAS CANTA RENATO </t>
  </si>
  <si>
    <t>LIC. EN ADMINISTRACION</t>
  </si>
  <si>
    <t xml:space="preserve">LOAYZA PILLACA CHRISTIAN </t>
  </si>
  <si>
    <t>ALARCON GUILLEN CRITINA</t>
  </si>
  <si>
    <t>LIC. EN ADMINISTRACION DE TURISMO</t>
  </si>
  <si>
    <t>1359 SUB REGIÓN CHINCHEROS</t>
  </si>
  <si>
    <t>IPARRAGUIRRE PERALTA MAYRA</t>
  </si>
  <si>
    <t>RECURSOS DETERMINADOS</t>
  </si>
  <si>
    <t>JEFE DE PLANIFICACION Y PRESUPUESTO</t>
  </si>
  <si>
    <t>ESPINOZA QUISPE ALFREDO</t>
  </si>
  <si>
    <t xml:space="preserve">RESP. DE SERVICIOS Y SEGURIDAD </t>
  </si>
  <si>
    <t xml:space="preserve">MITMA HUAMAN CELESTINO </t>
  </si>
  <si>
    <t>RESP. DE CONTROL PREVIO</t>
  </si>
  <si>
    <t>DAVALOS GUIZADO MARISOL</t>
  </si>
  <si>
    <t>ASISTENTE DE LIQUIDACION</t>
  </si>
  <si>
    <t>CONTRERAS LUIS, Frank Eduard</t>
  </si>
  <si>
    <t>TECN. ADMINISTRACION</t>
  </si>
  <si>
    <t>COOR. DE OBRAS</t>
  </si>
  <si>
    <t>QUISPE PORRAS  FRANK KIBER</t>
  </si>
  <si>
    <t>28 DIAS</t>
  </si>
  <si>
    <t>5 Y 20 DIAS</t>
  </si>
  <si>
    <t xml:space="preserve">AUXILIAR DE LIQUIDACION </t>
  </si>
  <si>
    <t>RAMIREZ MEDINA ROSMERI</t>
  </si>
  <si>
    <t xml:space="preserve">ASISTENTE DE IMAGEN INSTITUCIONAL </t>
  </si>
  <si>
    <t>SICHA HUARHUACHI, Sayuri</t>
  </si>
  <si>
    <t>BACH. EN DISEÑO GRAFICO</t>
  </si>
  <si>
    <t>29 DIAS</t>
  </si>
  <si>
    <t>5 Y 4 DIAS</t>
  </si>
  <si>
    <t>JEFE DE ADQ.Y COT.</t>
  </si>
  <si>
    <t xml:space="preserve">SALAZAR SALCEDO VLADIMIR </t>
  </si>
  <si>
    <t>5 Y 29 DIAS</t>
  </si>
  <si>
    <t xml:space="preserve">4 Y 26 DIAS </t>
  </si>
  <si>
    <t xml:space="preserve">RESP. DE ARCHIVO CENTRAL </t>
  </si>
  <si>
    <t xml:space="preserve">MEDINA CASTRO  JOSE LUIS </t>
  </si>
  <si>
    <t>TECNICO EN COMPUTACION INFORMATICA</t>
  </si>
  <si>
    <t>4 Y 14 DIAS</t>
  </si>
  <si>
    <t>5 Y 5 DIAS</t>
  </si>
  <si>
    <t>JEFE DE RECURSOS HUMANOS</t>
  </si>
  <si>
    <t>ORTIZ POZO RAFAEL</t>
  </si>
  <si>
    <t>LIC. EN CIENCIAS ADMINISTRATIVAS Y MARKETING ESTRATEGICO</t>
  </si>
  <si>
    <t>SUB GERENTE DE INFRAESTRUCTURA</t>
  </si>
  <si>
    <t>RIVAS ALARCON CESAR</t>
  </si>
  <si>
    <t>1 Y 29 DIAS</t>
  </si>
  <si>
    <t xml:space="preserve">IBAÑEZ ESCALANTE ANTONIO </t>
  </si>
  <si>
    <t xml:space="preserve">ASISTENTE DE GERENCIA </t>
  </si>
  <si>
    <t>BUITRON CCASANI MIGUEL ANGEL</t>
  </si>
  <si>
    <t>10 Y 17 DIAS</t>
  </si>
  <si>
    <t>5 Y 26 DIAS</t>
  </si>
  <si>
    <t xml:space="preserve">RESPONSABLE DE LIQUIDACIONES </t>
  </si>
  <si>
    <t>DIAZ QUISPE REYNA</t>
  </si>
  <si>
    <t>ING. AGROINDUSTRIAL</t>
  </si>
  <si>
    <t xml:space="preserve">REPONSABLE DE ARCHIVOS DE TESORERIA </t>
  </si>
  <si>
    <t>PECEROS  URRUTIA  GERMAN</t>
  </si>
  <si>
    <t>JEFE DE ALMACEN CENTRAL</t>
  </si>
  <si>
    <t>CHATE GARCIA  WILBER JHONY</t>
  </si>
  <si>
    <t>3 Y 24 DIAS</t>
  </si>
  <si>
    <t xml:space="preserve">RESPONSABLE DE ALMACEN </t>
  </si>
  <si>
    <t>MONTALVO SALCEDO LUIS PAUL</t>
  </si>
  <si>
    <t xml:space="preserve">BACHILLER EN ADMINISTRACION </t>
  </si>
  <si>
    <t>2 Y 25 DIAS</t>
  </si>
  <si>
    <t>RESP DE COMUNIC. E IMAGEN INST</t>
  </si>
  <si>
    <t>SAMANEZ OJEDA DARWIN</t>
  </si>
  <si>
    <t>5 Y 21</t>
  </si>
  <si>
    <t>CHOFER DE VEHICULO OFICIAL</t>
  </si>
  <si>
    <t xml:space="preserve">ECHAVARRIA QUINTANA FELIX ALFONSO </t>
  </si>
  <si>
    <t>1 Y 10 DIAS</t>
  </si>
  <si>
    <t>RESP. DE SERVICIO DE LIMPIEZA</t>
  </si>
  <si>
    <t>VELASQUE ROBLES MARGOT</t>
  </si>
  <si>
    <t>4 Y 6 DIAS</t>
  </si>
  <si>
    <t>CARBAJAL LUQUE FELIX</t>
  </si>
  <si>
    <t xml:space="preserve">AUXILIAR DE ALMACEN CENTRAL </t>
  </si>
  <si>
    <t xml:space="preserve">GARCIA RIVERA YESICA </t>
  </si>
  <si>
    <t>TEC. CONTABILIDAD</t>
  </si>
  <si>
    <t>PRACTICANTE DE INFOBRAS Y OSMI</t>
  </si>
  <si>
    <t>ARROYO GUTIERREZ BIANEY</t>
  </si>
  <si>
    <t>BARCENA CCASANI SANDY</t>
  </si>
  <si>
    <t>ABOGADA</t>
  </si>
  <si>
    <t>11 Y 9 DIAS</t>
  </si>
  <si>
    <t>RESP DE CONCILIACION BANCARIA</t>
  </si>
  <si>
    <t>GUILLEN JAUREGUI MOISES ERASMO</t>
  </si>
  <si>
    <t>TECNICO EN ADMINISTRACION</t>
  </si>
  <si>
    <t>RESP. DE TOPOGRAFIA</t>
  </si>
  <si>
    <t>ZEDANO CHAVEZ JACINTO</t>
  </si>
  <si>
    <t>TECNICO EN TOPOGRAFIA DIGITAL</t>
  </si>
  <si>
    <t>5 Y 21 DIAS</t>
  </si>
  <si>
    <t>JEFE DE TESORERIA</t>
  </si>
  <si>
    <t>HUACHACA SANCHEZ JOHN</t>
  </si>
  <si>
    <t>RESPONSABLE DE PATRIMONIO</t>
  </si>
  <si>
    <t>LLOCLLA DIAZ FIDEL</t>
  </si>
  <si>
    <t>5 Y 6 DIAS</t>
  </si>
  <si>
    <t xml:space="preserve">5 Y 17 DIAS </t>
  </si>
  <si>
    <t>SECRETARIA DE ADMINISTRADOR</t>
  </si>
  <si>
    <t xml:space="preserve">CCASANI GOMEZ GERARDINA </t>
  </si>
  <si>
    <t>BACH. EN CIENCIAS ADMINISTRATIVAS Y MARKETING ESTRATEGICO</t>
  </si>
  <si>
    <t xml:space="preserve">6 Y 21 DIAS </t>
  </si>
  <si>
    <t>ASISTENTE DE UNIDAD FORMULADORA</t>
  </si>
  <si>
    <t xml:space="preserve">GOMEZ CEVALLLOS RAUL OMAR </t>
  </si>
  <si>
    <t>BACH. EN ECONOMIA</t>
  </si>
  <si>
    <t>2 Y 12 DIAS</t>
  </si>
  <si>
    <t xml:space="preserve">2Y 7 DIAS </t>
  </si>
  <si>
    <t>GUARDIAN DIURNO</t>
  </si>
  <si>
    <t xml:space="preserve">MENDOZA ILLESCA MARIA ISABEL </t>
  </si>
  <si>
    <t>11 Y 26 DIAS</t>
  </si>
  <si>
    <t>AISTENTE DE INFRAESTRUCTURA</t>
  </si>
  <si>
    <t>BRAYAM CANO CARRASCO</t>
  </si>
  <si>
    <t>BACH. EN ING. AMBIENTAL</t>
  </si>
  <si>
    <t>6 Y8 DIAS</t>
  </si>
  <si>
    <t>ASISTENTE DE LOGISTICA</t>
  </si>
  <si>
    <t>RAMIREZ CABRERA GERMAN OCTAVIO</t>
  </si>
  <si>
    <t>11 Y 3 DIAS</t>
  </si>
  <si>
    <t>2 Y 5 DIAS</t>
  </si>
  <si>
    <t>RESP. DE INFOBRAS y OFICINA OSMI</t>
  </si>
  <si>
    <t>YAUSIN SULCA CIRILO</t>
  </si>
  <si>
    <t>5 Y 24 DIAS</t>
  </si>
  <si>
    <t>RESP.DE PLANILLAS Y ESCALAFON</t>
  </si>
  <si>
    <t>SILVERA HUAMAN  INDIRA SUSAN</t>
  </si>
  <si>
    <t>BACH. EN ADMINISTRACION Y NEGOCIOS INTERNACIONALES</t>
  </si>
  <si>
    <t>SECRETARIA DE INFRAESTRUCTURA</t>
  </si>
  <si>
    <t>PILLACA SALINAS CARMEN ROSA</t>
  </si>
  <si>
    <t xml:space="preserve">RESP. DE MESA DE PARTES </t>
  </si>
  <si>
    <t>SILVA QUISPE  MERCEDES CARMEN</t>
  </si>
  <si>
    <t>RESP.DE UNIDAD FORMULADORA</t>
  </si>
  <si>
    <t>DIAZ  PILLACA JOSE</t>
  </si>
  <si>
    <t>11 Y 5 DIAS</t>
  </si>
  <si>
    <t>ADMINISTRADOR DE LA AGENCIA AGRARIA-CONVENIO</t>
  </si>
  <si>
    <t xml:space="preserve">GONZALES TALAVERANO SILVIA GISELLA </t>
  </si>
  <si>
    <t>4 Y 28 DIAS</t>
  </si>
  <si>
    <t>10 DIAS</t>
  </si>
  <si>
    <t xml:space="preserve">PRACT. PREPROFESIONALES </t>
  </si>
  <si>
    <t>PAUCAR PALOMINO HERMENEGILDA</t>
  </si>
  <si>
    <t>GUARDIANIA</t>
  </si>
  <si>
    <t>VIDALES GALICIA MARIO ALFONSO</t>
  </si>
  <si>
    <t>10 Y 8 DIAS</t>
  </si>
  <si>
    <t>4 Y 20DIAS</t>
  </si>
  <si>
    <t xml:space="preserve">RESP. OFICINA DE PRODUCE </t>
  </si>
  <si>
    <t xml:space="preserve">GUILLEN PAREJA ANDRES </t>
  </si>
  <si>
    <t>OPERADOR DE ORUGA</t>
  </si>
  <si>
    <t xml:space="preserve">CORDOVA CEVALLOS VICENTE </t>
  </si>
  <si>
    <t>8 Y 3 DIAS</t>
  </si>
  <si>
    <t>5 14 DIAS</t>
  </si>
  <si>
    <t>GUARDIAR Y LIMPIEZA DE CASA HOGAR- CONVENIO</t>
  </si>
  <si>
    <t>LLOLLA PALACIOS RUT LIA</t>
  </si>
  <si>
    <t>5 Y 10 DIAS</t>
  </si>
  <si>
    <t>HOSPITAL SUB REGIONAL ANDAHUAYLAS</t>
  </si>
  <si>
    <t>1038 HOSPITAL SUB REGIONAL DE ANDAHUAYLAS</t>
  </si>
  <si>
    <t>RO</t>
  </si>
  <si>
    <t>TRABAJADOR HOSPITALARIO</t>
  </si>
  <si>
    <t>31192853</t>
  </si>
  <si>
    <t>ALARCON LARA MEDIAN</t>
  </si>
  <si>
    <t>12</t>
  </si>
  <si>
    <t>31183320</t>
  </si>
  <si>
    <t>ALCARRAZ RODRIGO SONIA</t>
  </si>
  <si>
    <t>40717855</t>
  </si>
  <si>
    <t>ALDAZABAL HERRERA DARIO</t>
  </si>
  <si>
    <t>SECUNDARIA</t>
  </si>
  <si>
    <t>CAPACITACION OCUPACIONAL</t>
  </si>
  <si>
    <t>41622858</t>
  </si>
  <si>
    <t>ALFARO POZO MARIUSKA</t>
  </si>
  <si>
    <t>LICENCIADO</t>
  </si>
  <si>
    <t>42338309</t>
  </si>
  <si>
    <t>ALTAMIRANO QUINTANA ALICIA</t>
  </si>
  <si>
    <t>31174850</t>
  </si>
  <si>
    <t>ALVAREZ ALFARO CESAR</t>
  </si>
  <si>
    <t>41614388</t>
  </si>
  <si>
    <t>APUNTE LOZANO RUBEN</t>
  </si>
  <si>
    <t>71429631</t>
  </si>
  <si>
    <t>ARANDIA RAMIREZ YORDY BRAYAN</t>
  </si>
  <si>
    <t>TECNICO EN REHABIL. Y FISIOT.</t>
  </si>
  <si>
    <t>42929838</t>
  </si>
  <si>
    <t>AROHUILLCA BARRIOS EVER</t>
  </si>
  <si>
    <t>AUXILIAR DE NUTRICION</t>
  </si>
  <si>
    <t>45856547</t>
  </si>
  <si>
    <t>BARRIAL ACOSTA YANINA</t>
  </si>
  <si>
    <t>43214269</t>
  </si>
  <si>
    <t>BARRIAL LUJAN CRISPIN</t>
  </si>
  <si>
    <t>43712909</t>
  </si>
  <si>
    <t>BARRIENTOS GUERRERO JUAN CARLOS</t>
  </si>
  <si>
    <t>40119130</t>
  </si>
  <si>
    <t>CAMPANA CARDENAS DALILA</t>
  </si>
  <si>
    <t>10631924</t>
  </si>
  <si>
    <t>CAMPOS HUAMAN ROSBI</t>
  </si>
  <si>
    <t>42843831</t>
  </si>
  <si>
    <t>CARDENAS GUZMAN YENY</t>
  </si>
  <si>
    <t>AUXILIAR DE OFICINA</t>
  </si>
  <si>
    <t>43884756</t>
  </si>
  <si>
    <t>CARDENAS ROMERO KARIN FIORELLA</t>
  </si>
  <si>
    <t>42457376</t>
  </si>
  <si>
    <t>CASAS VIVANCO ERLINDA</t>
  </si>
  <si>
    <t>42470073</t>
  </si>
  <si>
    <t>CASTILLO JUAREZ JANICE</t>
  </si>
  <si>
    <t>42914177</t>
  </si>
  <si>
    <t>CCAHUANA CHIRCCA YNES</t>
  </si>
  <si>
    <t>41430351</t>
  </si>
  <si>
    <t>CCENTE ALTAMIRANO ESTHER</t>
  </si>
  <si>
    <t>41622443</t>
  </si>
  <si>
    <t>CCENTE GUERREROS ANALU</t>
  </si>
  <si>
    <t>31151805</t>
  </si>
  <si>
    <t>CCORAHUA ECHAVARRIA OLGA SALOME</t>
  </si>
  <si>
    <t>46286455</t>
  </si>
  <si>
    <t>CHERO SANDOVAL LUIS ALBERTO</t>
  </si>
  <si>
    <t>43171127</t>
  </si>
  <si>
    <t>CHILINGANO MARIÑO VICTOR</t>
  </si>
  <si>
    <t>46613997</t>
  </si>
  <si>
    <t>CHOCCE YNCA MARIBEL</t>
  </si>
  <si>
    <t>45483847</t>
  </si>
  <si>
    <t>CHOQUE PECEROS NELY ELIZABETH</t>
  </si>
  <si>
    <t>31041602</t>
  </si>
  <si>
    <t>CONTRERAS CARRASCO ROSA INES</t>
  </si>
  <si>
    <t>TECNOLOGO MED-ESPEC. REHABIL.</t>
  </si>
  <si>
    <t>10559317</t>
  </si>
  <si>
    <t>CONTRERAS OSCCO LUISA</t>
  </si>
  <si>
    <t>41061385</t>
  </si>
  <si>
    <t>CONTRERAS VIVANCO RENELIA</t>
  </si>
  <si>
    <t>40321519</t>
  </si>
  <si>
    <t>CORAZAO OROZCO JACQUELINE MAYRUTH</t>
  </si>
  <si>
    <t>70764863</t>
  </si>
  <si>
    <t>CORAZAO SEQUEIROS MILAGRO SOLEDAD</t>
  </si>
  <si>
    <t>44882033</t>
  </si>
  <si>
    <t>CURI JURADO SINDY</t>
  </si>
  <si>
    <t>44861299</t>
  </si>
  <si>
    <t>DURAND VALENCIA MARLENI</t>
  </si>
  <si>
    <t>40980922</t>
  </si>
  <si>
    <t>ELGUERA TELLO ROSSI</t>
  </si>
  <si>
    <t>41604325</t>
  </si>
  <si>
    <t>ESCALANTE GUILLEN MARIBEL</t>
  </si>
  <si>
    <t>41782698</t>
  </si>
  <si>
    <t>ESPERME VILLAGARAY HAYDEE LISBETH</t>
  </si>
  <si>
    <t>45313222</t>
  </si>
  <si>
    <t>FALCON DAMIANO ALEX EDUARDO</t>
  </si>
  <si>
    <t>ESPECIALISTA</t>
  </si>
  <si>
    <t>10044568</t>
  </si>
  <si>
    <t>FERNANDEZ BENITES FRANCO ELIAS</t>
  </si>
  <si>
    <t>42981840</t>
  </si>
  <si>
    <t>FLORES AYMARA VILMA</t>
  </si>
  <si>
    <t>42990272</t>
  </si>
  <si>
    <t>GALINDO VARGAS YURY ALEVXIS</t>
  </si>
  <si>
    <t>09668263</t>
  </si>
  <si>
    <t>GUILLEN HUAMAN CARLOS</t>
  </si>
  <si>
    <t>31189543</t>
  </si>
  <si>
    <t>GUIZADO RINCON JORGE</t>
  </si>
  <si>
    <t>25006065</t>
  </si>
  <si>
    <t>HEREDIA NAVIDES LUCY MARGARITA</t>
  </si>
  <si>
    <t>44821286</t>
  </si>
  <si>
    <t>HERRERA TAIPE CORINA</t>
  </si>
  <si>
    <t>42626364</t>
  </si>
  <si>
    <t>HUAMAN AYALA ELIZABETH</t>
  </si>
  <si>
    <t>31193101</t>
  </si>
  <si>
    <t>HUAMAN CARDENAS NORMA</t>
  </si>
  <si>
    <t>43180305</t>
  </si>
  <si>
    <t>HUAMANI QUISPE NICASIO</t>
  </si>
  <si>
    <t>31173050</t>
  </si>
  <si>
    <t>HUARCAYA YUTO RUTH</t>
  </si>
  <si>
    <t>46270347</t>
  </si>
  <si>
    <t>HURTADO ALTAMIRANO MARIO</t>
  </si>
  <si>
    <t>09913715</t>
  </si>
  <si>
    <t>JUAREZ CASTILLO DELIA ALCIRA</t>
  </si>
  <si>
    <t>31038313</t>
  </si>
  <si>
    <t>JUAREZ VERA WALTER</t>
  </si>
  <si>
    <t>45664390</t>
  </si>
  <si>
    <t>LAGO CARDENAS MADELI</t>
  </si>
  <si>
    <t>44058951</t>
  </si>
  <si>
    <t>LAGO CARDENAS ROSMERY</t>
  </si>
  <si>
    <t>42148227</t>
  </si>
  <si>
    <t>LAUPA QUINTANA MARTIN CESAR</t>
  </si>
  <si>
    <t>42124480</t>
  </si>
  <si>
    <t>LEANDRES ROJAS FREDY</t>
  </si>
  <si>
    <t>10166108</t>
  </si>
  <si>
    <t>LEGUIA ALARCON HERMELINDA ALICIA</t>
  </si>
  <si>
    <t>40547526</t>
  </si>
  <si>
    <t>LEGUIA MARTINEZ NELY</t>
  </si>
  <si>
    <t>42457379</t>
  </si>
  <si>
    <t>LEGUIA MARTINEZ RAUL</t>
  </si>
  <si>
    <t>41106220</t>
  </si>
  <si>
    <t>MALLMA NAVARRO YOLA MONICA</t>
  </si>
  <si>
    <t>46184456</t>
  </si>
  <si>
    <t>MALPARTIDA VILCHEZ GONZALO</t>
  </si>
  <si>
    <t>43097755</t>
  </si>
  <si>
    <t>MANTILLA GUTIERREZ KAREN DIANA</t>
  </si>
  <si>
    <t>70073031</t>
  </si>
  <si>
    <t>MARCILLA AYQUIPA WILBER</t>
  </si>
  <si>
    <t>31188284</t>
  </si>
  <si>
    <t>MAUCAYLLE QUISPE JUAN</t>
  </si>
  <si>
    <t>40985769</t>
  </si>
  <si>
    <t>MENDOZA CHILINGANO AIFA</t>
  </si>
  <si>
    <t>41228425</t>
  </si>
  <si>
    <t>MENDOZA ORTEGA JEANNE ROSEMARY</t>
  </si>
  <si>
    <t>TECNOLOGO MED-ESPEC.RADIOLOGIA</t>
  </si>
  <si>
    <t>45520058</t>
  </si>
  <si>
    <t>MEZARES BENITES IRVIN EMILIO</t>
  </si>
  <si>
    <t>TECNICO COMPUTACION  INFORMATI</t>
  </si>
  <si>
    <t>43147875</t>
  </si>
  <si>
    <t>MINAYA GUTIERREZ YESSICA MAYER</t>
  </si>
  <si>
    <t>45961931</t>
  </si>
  <si>
    <t>ONTON ENCISO BERTHA</t>
  </si>
  <si>
    <t>07509768</t>
  </si>
  <si>
    <t>OREJON DELGADO LUCHO</t>
  </si>
  <si>
    <t>46383785</t>
  </si>
  <si>
    <t>ORTEGA AVILES FANNY JHOANA</t>
  </si>
  <si>
    <t>43308703</t>
  </si>
  <si>
    <t>ORTIZ TARACAYA ALICIA</t>
  </si>
  <si>
    <t>31182783</t>
  </si>
  <si>
    <t>OSCCO AREVALO JULIO</t>
  </si>
  <si>
    <t>31173481</t>
  </si>
  <si>
    <t>OSCCO LUDEÑA SULMA ZAIDA</t>
  </si>
  <si>
    <t>46334680</t>
  </si>
  <si>
    <t>OSCCO RINCON LACHNIT MIRIAN</t>
  </si>
  <si>
    <t>46675528</t>
  </si>
  <si>
    <t>OSORIO ACHAHUANCO FRANCKLIN JIMMY</t>
  </si>
  <si>
    <t>46925413</t>
  </si>
  <si>
    <t>OSORIO LAZO HENRY JESUS</t>
  </si>
  <si>
    <t>31177583</t>
  </si>
  <si>
    <t>PACHECO GALINDO LOURDES</t>
  </si>
  <si>
    <t>41169897</t>
  </si>
  <si>
    <t>PACHECO MAUCAILLE LISBET</t>
  </si>
  <si>
    <t>31189208</t>
  </si>
  <si>
    <t>PACHECO PEDRAZA CATTY</t>
  </si>
  <si>
    <t>46610108</t>
  </si>
  <si>
    <t>PAHUARA ANDIA ABILIA SEFORA</t>
  </si>
  <si>
    <t>31174494</t>
  </si>
  <si>
    <t>PALOMINO HUAMAN ELENA</t>
  </si>
  <si>
    <t>10283357</t>
  </si>
  <si>
    <t>PALOMINO HURTADO MARI LUZ</t>
  </si>
  <si>
    <t>31178817</t>
  </si>
  <si>
    <t>PALOMINO LOA LOURDES</t>
  </si>
  <si>
    <t>40926563</t>
  </si>
  <si>
    <t>PAREDES LEGUIA JAIME</t>
  </si>
  <si>
    <t>45556469</t>
  </si>
  <si>
    <t>PECEROS CHAHUA RICARDO</t>
  </si>
  <si>
    <t>31187241</t>
  </si>
  <si>
    <t>PEDRAZA MESARES GODOFREDO</t>
  </si>
  <si>
    <t>31184481</t>
  </si>
  <si>
    <t>PEREZ MINAYA NOEMI</t>
  </si>
  <si>
    <t>40126999</t>
  </si>
  <si>
    <t>PRADO HUAMAN MARINA</t>
  </si>
  <si>
    <t>43099988</t>
  </si>
  <si>
    <t>QUINTANA NAVIO CAROLINA</t>
  </si>
  <si>
    <t>44261002</t>
  </si>
  <si>
    <t>QUISPE CARDENAS CELIA MARIBEL</t>
  </si>
  <si>
    <t>31180238</t>
  </si>
  <si>
    <t>QUISPE LAUPA DAVID</t>
  </si>
  <si>
    <t>43254642</t>
  </si>
  <si>
    <t>QUISPE PERALES JOEL</t>
  </si>
  <si>
    <t>41170210</t>
  </si>
  <si>
    <t>QUISPE ROMAN VILMA</t>
  </si>
  <si>
    <t>42804835</t>
  </si>
  <si>
    <t>QUISPE VARGAS MISAEL</t>
  </si>
  <si>
    <t>42496768</t>
  </si>
  <si>
    <t>RIVERA VILLAR ANGELICA</t>
  </si>
  <si>
    <t>42449697</t>
  </si>
  <si>
    <t>RODRIGUEZ VASQUEZ NORY</t>
  </si>
  <si>
    <t>44594847</t>
  </si>
  <si>
    <t>ROJAS CHIPANA HERLINDA</t>
  </si>
  <si>
    <t>42490256</t>
  </si>
  <si>
    <t>ROJAS MONTES RUNILDA</t>
  </si>
  <si>
    <t>08176010</t>
  </si>
  <si>
    <t>ROJAS REYNAGA ALBERTO</t>
  </si>
  <si>
    <t>23848932</t>
  </si>
  <si>
    <t>ROMAN QUISPETERA FERNANDO</t>
  </si>
  <si>
    <t>MEDICO ANESTESIOLOGO</t>
  </si>
  <si>
    <t>46138777</t>
  </si>
  <si>
    <t>ROMERO MONDALGO PRITSY MARINEY</t>
  </si>
  <si>
    <t>31165667</t>
  </si>
  <si>
    <t>SALAZAR GOMEZ DONATILA</t>
  </si>
  <si>
    <t>31180876</t>
  </si>
  <si>
    <t>SANCHEZ LIZARME ANTONITA</t>
  </si>
  <si>
    <t>42296409</t>
  </si>
  <si>
    <t>SANTA ROSA CCEPAYA ROSMELI</t>
  </si>
  <si>
    <t>45465041</t>
  </si>
  <si>
    <t>SARMIENTO MONTES SARA</t>
  </si>
  <si>
    <t>31185514</t>
  </si>
  <si>
    <t>SAUÑE ZEVALLOS ROSA</t>
  </si>
  <si>
    <t>45445045</t>
  </si>
  <si>
    <t>SILVA PALOMINO NOHELIA VANESA</t>
  </si>
  <si>
    <t>31182810</t>
  </si>
  <si>
    <t>SILVERA ENCISO MARCO ANTONIO</t>
  </si>
  <si>
    <t>45392488</t>
  </si>
  <si>
    <t>SILVERA OSORIO KAREN ROSALIA</t>
  </si>
  <si>
    <t>44954681</t>
  </si>
  <si>
    <t>SILVERA ROMERO RUTH PAMELA</t>
  </si>
  <si>
    <t>31481295</t>
  </si>
  <si>
    <t>SULCA ACOSTA ODELIA</t>
  </si>
  <si>
    <t>43537963</t>
  </si>
  <si>
    <t>TINCO CHIPANA GLICERIO</t>
  </si>
  <si>
    <t>70220881</t>
  </si>
  <si>
    <t>URRUTIA POMALLANQUI YANET ROXANA</t>
  </si>
  <si>
    <t>42201758</t>
  </si>
  <si>
    <t>VARGAS RIVAS WILFREDO</t>
  </si>
  <si>
    <t>42084470</t>
  </si>
  <si>
    <t>VARGAS ZARATE YOLANDA</t>
  </si>
  <si>
    <t>44428632</t>
  </si>
  <si>
    <t>VARILLAS TRUYENQUE KAREM FIORELLA</t>
  </si>
  <si>
    <t>42005054</t>
  </si>
  <si>
    <t>YÑIGO GUIZADO ROLE ROSE</t>
  </si>
  <si>
    <t>31185358</t>
  </si>
  <si>
    <t>ZAMBRANO OLIVARES MARIA LUZ</t>
  </si>
  <si>
    <t>ZUÑIGA ALTAMIRANO ELIDA</t>
  </si>
  <si>
    <t>40151950</t>
  </si>
  <si>
    <t>ZUÑIGA HUAYTA MARILUZ</t>
  </si>
  <si>
    <t>70687721</t>
  </si>
  <si>
    <t>ANDIA SANCHEZ LIZBETH</t>
  </si>
  <si>
    <t>47230999</t>
  </si>
  <si>
    <t>ARIAS SILVERA YULISA</t>
  </si>
  <si>
    <t>ENFERMERA/O</t>
  </si>
  <si>
    <t>42681742</t>
  </si>
  <si>
    <t>ARONI HUAMAN MARLENY</t>
  </si>
  <si>
    <t>44659090</t>
  </si>
  <si>
    <t>ASCUE ROSALES ROSA</t>
  </si>
  <si>
    <t>47215057</t>
  </si>
  <si>
    <t>COSME BARRA ELVIS MARTIN</t>
  </si>
  <si>
    <t>43450147</t>
  </si>
  <si>
    <t>FLORES PAREJA CASILDA</t>
  </si>
  <si>
    <t>72105200</t>
  </si>
  <si>
    <t>HUAMAN MONDALGO FLOR MARICELA</t>
  </si>
  <si>
    <t>TECNICO EN ENFERMERIA I</t>
  </si>
  <si>
    <t>44254812</t>
  </si>
  <si>
    <t>ILIZARBE RAMOS PATRICIA MILAGROS</t>
  </si>
  <si>
    <t>31183672</t>
  </si>
  <si>
    <t>LAUPA ROJAS EDWIN</t>
  </si>
  <si>
    <t>TECNICO DE MANTENIMIENTO</t>
  </si>
  <si>
    <t>31174711</t>
  </si>
  <si>
    <t>MINAYA NIETO MARIA CRISTINA</t>
  </si>
  <si>
    <t>44614631</t>
  </si>
  <si>
    <t>MOSCOSO ROJAS EDUARD ARNOLDD</t>
  </si>
  <si>
    <t>40375984</t>
  </si>
  <si>
    <t>OLARTE CCORISAPRA DORIS</t>
  </si>
  <si>
    <t>45987539</t>
  </si>
  <si>
    <t>OLIVARES RIVERA DELIA</t>
  </si>
  <si>
    <t>TECNICO EN LABORATORIO</t>
  </si>
  <si>
    <t>40420445</t>
  </si>
  <si>
    <t>OSCCO LUDEÑA MARIVEL</t>
  </si>
  <si>
    <t>31180791</t>
  </si>
  <si>
    <t>QUIJANO QUIJANO JULIA</t>
  </si>
  <si>
    <t>46560346</t>
  </si>
  <si>
    <t>QUISPE PÉREZ RICARDO</t>
  </si>
  <si>
    <t>INGENIERO</t>
  </si>
  <si>
    <t>40685096</t>
  </si>
  <si>
    <t>SALAS VARGAS KARLA WENDY</t>
  </si>
  <si>
    <t>43979073</t>
  </si>
  <si>
    <t>SILVERA FERNANDEZ MARY YOVANA</t>
  </si>
  <si>
    <t>43061987</t>
  </si>
  <si>
    <t>SOSA MIRANDA DARIO</t>
  </si>
  <si>
    <t>44951086</t>
  </si>
  <si>
    <t>URQUIZO CARHUAS EVELYN</t>
  </si>
  <si>
    <t>VILLENA ASCUE MARIO GUILLERMO</t>
  </si>
  <si>
    <t>ASISTENTE PROFESIONAL I</t>
  </si>
  <si>
    <t>47229786</t>
  </si>
  <si>
    <t>ZEVALLOS FLORES YANETH</t>
  </si>
  <si>
    <t>RED DE SALUD ANTABAMBA</t>
  </si>
  <si>
    <t>408.RED DE SALUD ANTABAMBA</t>
  </si>
  <si>
    <t>ROC</t>
  </si>
  <si>
    <t>ASISTENCIAL</t>
  </si>
  <si>
    <t>80603170</t>
  </si>
  <si>
    <t>ANGELINO CHECCORI DANNY</t>
  </si>
  <si>
    <t>SUPERIOR UNIVERSITARIO</t>
  </si>
  <si>
    <t>SI</t>
  </si>
  <si>
    <t>ADMINISTRATIVO</t>
  </si>
  <si>
    <t>23952495</t>
  </si>
  <si>
    <t>CARRASCO CCALLME RAUL</t>
  </si>
  <si>
    <t>43660038</t>
  </si>
  <si>
    <t>CHALCO SALAZAR FLOR</t>
  </si>
  <si>
    <t>48056483</t>
  </si>
  <si>
    <t>GARCIA BAUTISTA EDITH</t>
  </si>
  <si>
    <t>72814690</t>
  </si>
  <si>
    <t>MAMANI MAMANI SAHILY BERTHA</t>
  </si>
  <si>
    <t>46119864</t>
  </si>
  <si>
    <t>POZO CANA KARINA VERIOSKA</t>
  </si>
  <si>
    <t>43071635</t>
  </si>
  <si>
    <t>RIVERA CORNEJO VANESSA ELENA</t>
  </si>
  <si>
    <t>42725213</t>
  </si>
  <si>
    <t>SALDIVAR ALARCON NILS AMERICO</t>
  </si>
  <si>
    <t>43141331</t>
  </si>
  <si>
    <t>SERRANO CAHUANA IDANIA</t>
  </si>
  <si>
    <t>44082737</t>
  </si>
  <si>
    <t>UTANI HUARACA EDITH</t>
  </si>
  <si>
    <t>TECNICO EN NUTRICION</t>
  </si>
  <si>
    <t>SUPERIOR TECNICO</t>
  </si>
  <si>
    <t>44503716</t>
  </si>
  <si>
    <t>ZANABRIA CHAVEZ PROFETA</t>
  </si>
  <si>
    <t>31301558</t>
  </si>
  <si>
    <t>ANAMARIA LOAYZA CATALINA ROMALDA</t>
  </si>
  <si>
    <t>80138391</t>
  </si>
  <si>
    <t>BLANCO TAPIA VIDAL</t>
  </si>
  <si>
    <t>10363142</t>
  </si>
  <si>
    <t>BUENDIA POCCARONE JOSE SANTOS</t>
  </si>
  <si>
    <t>31302096</t>
  </si>
  <si>
    <t>COLLADO ARAGON BENITO IGNACIO</t>
  </si>
  <si>
    <t>06087437</t>
  </si>
  <si>
    <t>FELIX ASTURIMA SERGIO VICTOR</t>
  </si>
  <si>
    <t>VIGILANTE</t>
  </si>
  <si>
    <t>43028203</t>
  </si>
  <si>
    <t>LIMPE CONTRERAS JESSICA</t>
  </si>
  <si>
    <t>42660435</t>
  </si>
  <si>
    <t>ORTEGA CAMPANA VLADIMIR</t>
  </si>
  <si>
    <t>75830994</t>
  </si>
  <si>
    <t>USAQUI ANTAYHUA JHULIZA JHULIANA</t>
  </si>
  <si>
    <t>46674601</t>
  </si>
  <si>
    <t>VALENZUELA BUSTINZA GREGORIO</t>
  </si>
  <si>
    <t>45064211</t>
  </si>
  <si>
    <t>ALBACALLE BELLOTA MARIVEL</t>
  </si>
  <si>
    <t>31302128</t>
  </si>
  <si>
    <t>CUAKERA ASTO RONALD BENITO</t>
  </si>
  <si>
    <t>73333720</t>
  </si>
  <si>
    <t>LOAYZA PACHECO KARLA</t>
  </si>
  <si>
    <t>47653776</t>
  </si>
  <si>
    <t>CASTILLO TORRES JUANA ANGELICA</t>
  </si>
  <si>
    <t>46549316</t>
  </si>
  <si>
    <t>CENTENO VELAZQUE DIANA CAROLINA</t>
  </si>
  <si>
    <t>80151180</t>
  </si>
  <si>
    <t>CHALQUE CARRASCO MERCIANO</t>
  </si>
  <si>
    <t>45101661</t>
  </si>
  <si>
    <t>OSCCO ANAMARIA DIANA</t>
  </si>
  <si>
    <t>45251890</t>
  </si>
  <si>
    <t>HUAMAN ROJAS MOISES</t>
  </si>
  <si>
    <t>44272096</t>
  </si>
  <si>
    <t>MOSCOSO SERRANO FLORIAN DANES</t>
  </si>
  <si>
    <t>46379140</t>
  </si>
  <si>
    <t>CHOQUEHUAMANI TRUJILLO ROSALUZ</t>
  </si>
  <si>
    <t>46063356</t>
  </si>
  <si>
    <t>CHALQUE MENDOZA ELVIS</t>
  </si>
  <si>
    <t>73184827</t>
  </si>
  <si>
    <t>NAVEDA NARVAEZ ROSSEMERY</t>
  </si>
  <si>
    <t>42847917</t>
  </si>
  <si>
    <t>FELIX ALVINO RAMIRO</t>
  </si>
  <si>
    <t>09188521</t>
  </si>
  <si>
    <t>HOYOS BRAVO EVELIN LUCIA</t>
  </si>
  <si>
    <t>31541974</t>
  </si>
  <si>
    <t>ROMAN QUISPE JACKES LORENZO</t>
  </si>
  <si>
    <t>47710779</t>
  </si>
  <si>
    <t>TORRES YUTO FRIDA</t>
  </si>
  <si>
    <t>31035652</t>
  </si>
  <si>
    <t>FERNANDEZ LOAYZA BEATRIZ</t>
  </si>
  <si>
    <t>44322063</t>
  </si>
  <si>
    <t>ZELA FELIX ROSARIO</t>
  </si>
  <si>
    <t>42354821</t>
  </si>
  <si>
    <t>GONZALES FRANCO JORGE</t>
  </si>
  <si>
    <t>31039844</t>
  </si>
  <si>
    <t>SANCHEZ OCHOA ERIK</t>
  </si>
  <si>
    <t>46892545</t>
  </si>
  <si>
    <t>ZAMBRANO PERALTA LISS MARLE</t>
  </si>
  <si>
    <t>42855696</t>
  </si>
  <si>
    <t>BUSTINZA AYHUA NATIVIDAD</t>
  </si>
  <si>
    <t>73664207</t>
  </si>
  <si>
    <t>TAPIA FERNANDEZ KELLY</t>
  </si>
  <si>
    <t>42300099</t>
  </si>
  <si>
    <t>CHALQUE CARRASCO AYDE</t>
  </si>
  <si>
    <t>45933907</t>
  </si>
  <si>
    <t>GUTIERREZ FERNANDEZ MARIBEL</t>
  </si>
  <si>
    <t>44610174</t>
  </si>
  <si>
    <t>RINCON ALZAMORA ROMMEL</t>
  </si>
  <si>
    <t>72293588</t>
  </si>
  <si>
    <t>ZANABRIA AMPUERO CIZER</t>
  </si>
  <si>
    <t>40738819</t>
  </si>
  <si>
    <t>ALZAMORA CARDENAS HILDA</t>
  </si>
  <si>
    <t>70763399</t>
  </si>
  <si>
    <t>COAQUIRA APAZA YENI</t>
  </si>
  <si>
    <t>41355107</t>
  </si>
  <si>
    <t>ELGUERA CASTILLO CARLOS ENRIQUE</t>
  </si>
  <si>
    <t>73375577</t>
  </si>
  <si>
    <t>HUACHO FELIX AQUILINO</t>
  </si>
  <si>
    <t>ALMACENERO</t>
  </si>
  <si>
    <t>40799012</t>
  </si>
  <si>
    <t>HUARCAYA AYHUA WILFREDO</t>
  </si>
  <si>
    <t>45172441</t>
  </si>
  <si>
    <t>LOAYZA CASTAÐEDA ALCIDES</t>
  </si>
  <si>
    <t>45447320</t>
  </si>
  <si>
    <t>ROBLES PIMENTEL YUDY</t>
  </si>
  <si>
    <t>COORDINADORA DE ADQUISICIONES</t>
  </si>
  <si>
    <t>31301717</t>
  </si>
  <si>
    <t>TRUJILLO ZAMALLOA JAVIER LEONCIO</t>
  </si>
  <si>
    <t>ENCARGADO UNIDAD TRAMITE DOCUM</t>
  </si>
  <si>
    <t>43967070</t>
  </si>
  <si>
    <t>AGUILAR SERRANO CARLOS</t>
  </si>
  <si>
    <t>ABOGADO(A)</t>
  </si>
  <si>
    <t>40904607</t>
  </si>
  <si>
    <t>BRAVO COLLADO LORENZA</t>
  </si>
  <si>
    <t>41214664</t>
  </si>
  <si>
    <t>CHECCORI LOPEZ ROSNEL</t>
  </si>
  <si>
    <t>LICENCIADO EN ADMINISTRACION</t>
  </si>
  <si>
    <t>10344755</t>
  </si>
  <si>
    <t>CHOQUECAHUANA BUSTINZA JORGE</t>
  </si>
  <si>
    <t>42599696</t>
  </si>
  <si>
    <t>CUTISACA APAZA IVAN ARSENIO</t>
  </si>
  <si>
    <t>40117511</t>
  </si>
  <si>
    <t>LOPEZ MOTTA INDIRA</t>
  </si>
  <si>
    <t>48328862</t>
  </si>
  <si>
    <t>LOPEZ NARVAEZ DOMINGA</t>
  </si>
  <si>
    <t>45931788</t>
  </si>
  <si>
    <t>NARVAEZ SOTO LIZ JHOVANA</t>
  </si>
  <si>
    <t>42681496</t>
  </si>
  <si>
    <t>VILLAVICENCIO NARVAEZ ADRIAN</t>
  </si>
  <si>
    <t>42406799</t>
  </si>
  <si>
    <t>YUPANQUI ALHUAY YURI HERMENEGILDO</t>
  </si>
  <si>
    <t>41306313</t>
  </si>
  <si>
    <t>BORDON ANGULO JUDITH MARIA</t>
  </si>
  <si>
    <t>47568758</t>
  </si>
  <si>
    <t>HURTADO SAAVEDRA ROSARIO</t>
  </si>
  <si>
    <t>47735083</t>
  </si>
  <si>
    <t>PAIRA GOMEZ OTILIA</t>
  </si>
  <si>
    <t>44609594</t>
  </si>
  <si>
    <t>SOLIS PAIRA ESMIT</t>
  </si>
  <si>
    <t>62090526</t>
  </si>
  <si>
    <t>CCAHUANA SALCEDO NELY</t>
  </si>
  <si>
    <t>45476627</t>
  </si>
  <si>
    <t>ROJAS HUILLCA CAITANA</t>
  </si>
  <si>
    <t>77281146</t>
  </si>
  <si>
    <t>ORTIZ YAGUNO YSAAC</t>
  </si>
  <si>
    <t>77351112</t>
  </si>
  <si>
    <t>ACHINQUIPA DELGADO PAULINA</t>
  </si>
  <si>
    <t>44906590</t>
  </si>
  <si>
    <t>SALDIVAR ALARCON MIRLA</t>
  </si>
  <si>
    <t>47031478</t>
  </si>
  <si>
    <t>CASTRO HUAMAN EDSON WILLIAN</t>
  </si>
  <si>
    <t>72029333</t>
  </si>
  <si>
    <t>COSTILLO CCASANI MARGARET</t>
  </si>
  <si>
    <t>42769409</t>
  </si>
  <si>
    <t>HUAYHUA PANIURA ROSE MARCELINA</t>
  </si>
  <si>
    <t>73442436</t>
  </si>
  <si>
    <t>PALOMINO TOMASTO ROSA MARIA</t>
  </si>
  <si>
    <t>43587140</t>
  </si>
  <si>
    <t>PANIURA HUAYHUA EDWARD</t>
  </si>
  <si>
    <t>77032651</t>
  </si>
  <si>
    <t>FLORES CUEVA FLOR ERIKA</t>
  </si>
  <si>
    <t>46939907</t>
  </si>
  <si>
    <t>DELGADO CHOQUETAYPE MERLY</t>
  </si>
  <si>
    <t>43479160</t>
  </si>
  <si>
    <t>HUIMAN PURIZACA CRISTHIAN VLADIMIR</t>
  </si>
  <si>
    <t>46586166</t>
  </si>
  <si>
    <t>PORTILLO PAREDES MARIBEL</t>
  </si>
  <si>
    <t>46808511</t>
  </si>
  <si>
    <t>FLORES RAMOS LIDIA MARGOT</t>
  </si>
  <si>
    <t>10747149</t>
  </si>
  <si>
    <t>HUAYHUA ROJAS GILBER</t>
  </si>
  <si>
    <t>APOYO ADMINISTRATIVO</t>
  </si>
  <si>
    <t>46299324</t>
  </si>
  <si>
    <t>CARPIO TINTAYA BANEZA</t>
  </si>
  <si>
    <t>SEDE CHANKA</t>
  </si>
  <si>
    <t xml:space="preserve">recursos ordinadios </t>
  </si>
  <si>
    <t>Contrato temporal de trabajo</t>
  </si>
  <si>
    <t>Patrimonio</t>
  </si>
  <si>
    <t>Jose Luis Gamio Fernandez</t>
  </si>
  <si>
    <t>contabilidad</t>
  </si>
  <si>
    <t>Contado público</t>
  </si>
  <si>
    <t>Abastecimientos</t>
  </si>
  <si>
    <t>Saturnino Quispe Caceres</t>
  </si>
  <si>
    <t xml:space="preserve">tecnico </t>
  </si>
  <si>
    <t>Willmer Sivipaucar Oviedo</t>
  </si>
  <si>
    <t>Imagen Institucional</t>
  </si>
  <si>
    <t>Cristthian Flores Quino</t>
  </si>
  <si>
    <t xml:space="preserve">ciencias de la comunicación </t>
  </si>
  <si>
    <t>Licenciado en Comunicación</t>
  </si>
  <si>
    <t xml:space="preserve">licenciado </t>
  </si>
  <si>
    <t>Recursos Umanos</t>
  </si>
  <si>
    <t>Laura Cuellar Valenza</t>
  </si>
  <si>
    <t>enfermeria</t>
  </si>
  <si>
    <t>Enfermera</t>
  </si>
  <si>
    <t>enfermera</t>
  </si>
  <si>
    <t>Desarrollo Económico</t>
  </si>
  <si>
    <t>Cristina Velasquez Zavala</t>
  </si>
  <si>
    <t xml:space="preserve">ingenieria agropecuaria </t>
  </si>
  <si>
    <t>Tecnico Agropecuario</t>
  </si>
  <si>
    <t>Robert Vargas Limachi</t>
  </si>
  <si>
    <t>computacion e informatica</t>
  </si>
  <si>
    <t>Tecnico en Computación e Informatica</t>
  </si>
  <si>
    <t>Defensa Civil</t>
  </si>
  <si>
    <t>08274173</t>
  </si>
  <si>
    <t>Miguel Villafuerte Carpio</t>
  </si>
  <si>
    <t>Infraestructura</t>
  </si>
  <si>
    <t>Nilo Menacho Pesse</t>
  </si>
  <si>
    <t>ingenieria civil</t>
  </si>
  <si>
    <t xml:space="preserve">Bach. Ingeniería </t>
  </si>
  <si>
    <t>bachiller</t>
  </si>
  <si>
    <t>Asesoria Legal</t>
  </si>
  <si>
    <t>Gerardo Flores Llave</t>
  </si>
  <si>
    <t>derecho</t>
  </si>
  <si>
    <t>Administración</t>
  </si>
  <si>
    <t>Juan Carlos Palomino Miranda</t>
  </si>
  <si>
    <t>ingenieria de sistemas</t>
  </si>
  <si>
    <t xml:space="preserve">Ingeniero de Sistemas </t>
  </si>
  <si>
    <t>Betsy Angela Quispe Soto</t>
  </si>
  <si>
    <t xml:space="preserve">derecho </t>
  </si>
  <si>
    <t>egresada</t>
  </si>
  <si>
    <t>Romulo Huaman Sopanta</t>
  </si>
  <si>
    <t>Secundaria Completa</t>
  </si>
  <si>
    <t>Almacen</t>
  </si>
  <si>
    <t>Raul Rivera Silvera</t>
  </si>
  <si>
    <t xml:space="preserve">administracion de empresas </t>
  </si>
  <si>
    <t>Bach. En Administración</t>
  </si>
  <si>
    <t>Planificación</t>
  </si>
  <si>
    <t>Kelly Peceros Leguia</t>
  </si>
  <si>
    <t>administacion de empresas</t>
  </si>
  <si>
    <t xml:space="preserve">Técnico en Administración de Empresas </t>
  </si>
  <si>
    <t xml:space="preserve">Abastecimientos </t>
  </si>
  <si>
    <t>Vhieger Gerardo Laura  Rosales</t>
  </si>
  <si>
    <t>Taller mecánico</t>
  </si>
  <si>
    <t>Edwin Salazar Yauri</t>
  </si>
  <si>
    <t>mecanica automotriz</t>
  </si>
  <si>
    <t>Tecnico en Mecánica</t>
  </si>
  <si>
    <t>Infraestructura- Conductor</t>
  </si>
  <si>
    <t>Hernan Vasquez Yanahuaillca</t>
  </si>
  <si>
    <t>Recursos Humanos</t>
  </si>
  <si>
    <t>Estefany Altamirano Altamirano</t>
  </si>
  <si>
    <t>Bach. En Derecho</t>
  </si>
  <si>
    <t>Marleni Serna Sanches</t>
  </si>
  <si>
    <t>Willian Flores Juscamayta</t>
  </si>
  <si>
    <t>07764005</t>
  </si>
  <si>
    <t>Fabiola Hermoza Orosco</t>
  </si>
  <si>
    <t>educacion</t>
  </si>
  <si>
    <t>Docente</t>
  </si>
  <si>
    <t>Contabilidad</t>
  </si>
  <si>
    <t>Elizabeth Guizado Naveros</t>
  </si>
  <si>
    <t xml:space="preserve">cp </t>
  </si>
  <si>
    <t>cp</t>
  </si>
  <si>
    <t xml:space="preserve">Hemna Alhison Quezada Lujan </t>
  </si>
  <si>
    <t>Administración de Empresas</t>
  </si>
  <si>
    <t>licenciada</t>
  </si>
  <si>
    <t>Julio Ramirez Palomino</t>
  </si>
  <si>
    <t>administaciez de empresas</t>
  </si>
  <si>
    <t>Lizeth Solange Altamirano Echevarria</t>
  </si>
  <si>
    <t>ingeniera Ange de agroindustrial</t>
  </si>
  <si>
    <t>Ingeniería Agroindustrial</t>
  </si>
  <si>
    <t>ingeniera</t>
  </si>
  <si>
    <t>Doris Sallago Campos</t>
  </si>
  <si>
    <t>Rosmeyer Espinoza Enciso</t>
  </si>
  <si>
    <t>computacion  ofimatica</t>
  </si>
  <si>
    <t>computacion y ofimatica</t>
  </si>
  <si>
    <t>Liquidación de Obras</t>
  </si>
  <si>
    <t>Gerbert Reynoso Vargas</t>
  </si>
  <si>
    <t>Contador</t>
  </si>
  <si>
    <t>Gerencia - Conductor</t>
  </si>
  <si>
    <t>Carlos Molina Hurtado</t>
  </si>
  <si>
    <t>secundara  completa</t>
  </si>
  <si>
    <t>Secundaria completa</t>
  </si>
  <si>
    <t>Richard Minaya Palomino</t>
  </si>
  <si>
    <t xml:space="preserve">guardian </t>
  </si>
  <si>
    <t>31040433</t>
  </si>
  <si>
    <t>CUARESMA quispe wilber</t>
  </si>
  <si>
    <t>oficina zonal de trabajo</t>
  </si>
  <si>
    <t>41208081</t>
  </si>
  <si>
    <t>HUAMAN machacca susana</t>
  </si>
  <si>
    <t>31189777</t>
  </si>
  <si>
    <t>MOSCOSO inca roca ninfa</t>
  </si>
  <si>
    <t>abogada</t>
  </si>
  <si>
    <t xml:space="preserve">contador supervision </t>
  </si>
  <si>
    <t>31031967</t>
  </si>
  <si>
    <t>REINOSO vargas gerbert</t>
  </si>
  <si>
    <t>contador publico</t>
  </si>
  <si>
    <t>chofer</t>
  </si>
  <si>
    <t>31167806</t>
  </si>
  <si>
    <t>MOLINA hurtado carlos</t>
  </si>
  <si>
    <t>limpieza</t>
  </si>
  <si>
    <t>41958719</t>
  </si>
  <si>
    <t>MINAYA palomino richard</t>
  </si>
  <si>
    <t>Auxiliares</t>
  </si>
  <si>
    <t>secretaria</t>
  </si>
  <si>
    <t xml:space="preserve">edith velasque roman </t>
  </si>
  <si>
    <t>psicologo</t>
  </si>
  <si>
    <t>cacerres rivera hairo linlok</t>
  </si>
  <si>
    <t xml:space="preserve">psicologia </t>
  </si>
  <si>
    <t>centeno Zuñiga Dayvis Xavier</t>
  </si>
  <si>
    <t>HOSPITAL REGIONAL GUILLERMO DIAZ DE LA VEGA</t>
  </si>
  <si>
    <t xml:space="preserve">CAS </t>
  </si>
  <si>
    <t>MELENDEZ CRUZ JOEL</t>
  </si>
  <si>
    <t>NO ESPECIFICA</t>
  </si>
  <si>
    <t>TECNICO ELECTRONICO</t>
  </si>
  <si>
    <t>AEDO CARRION ERMER NARIO</t>
  </si>
  <si>
    <t>HURTADO ARIAS JONATHAN EDHUAN</t>
  </si>
  <si>
    <t>AGUIRRE SAUÑE EDMER JHOEL</t>
  </si>
  <si>
    <t>PIZARRO RAFAELE DAVID</t>
  </si>
  <si>
    <t>HUALLPA OSCCO RICHARD</t>
  </si>
  <si>
    <t>GUTIERREZ CARRASCO EDWIN DERRY</t>
  </si>
  <si>
    <t>ALFARO RIVERA SAMUEL PABLO</t>
  </si>
  <si>
    <t>CORONADO ROJAS ROCIO</t>
  </si>
  <si>
    <t>PUGA AYQUIPA NOHEMI</t>
  </si>
  <si>
    <t>TECNICO EN MECANICA AUTOMOTRIZ</t>
  </si>
  <si>
    <t>BAUTISTA DAMIAN LAZARO</t>
  </si>
  <si>
    <t>ZELA ALARCON IDANIA</t>
  </si>
  <si>
    <t>BELLOTA ALBACALLE JERI</t>
  </si>
  <si>
    <t>CAMACHO RODRIGUEZ GLADYS</t>
  </si>
  <si>
    <t>ROJAS UTANI MARIA ANTONIA</t>
  </si>
  <si>
    <t>AULLA SANCHEZ RASIEL</t>
  </si>
  <si>
    <t>CATALAN CCASA WILBER</t>
  </si>
  <si>
    <t>CARPIO GONGORA ROSBIL</t>
  </si>
  <si>
    <t>ZEGARRA PAUCAR MELISSA</t>
  </si>
  <si>
    <t>BALTAZAR PELAIZA ROXANA</t>
  </si>
  <si>
    <t>CHIPA QUISPE LISBETH</t>
  </si>
  <si>
    <t>UNIVERSITARIO</t>
  </si>
  <si>
    <t>ROJAS CHIPA MARIA INES</t>
  </si>
  <si>
    <t>GONZALES NAIVARES ELIZABETH</t>
  </si>
  <si>
    <t>CASTILLO PINTO MILAGRITOS</t>
  </si>
  <si>
    <t>CONTRERAS QUICAÑA ENMA RUTH</t>
  </si>
  <si>
    <t>VALDARRAGO VALDIVIA ORLANDO</t>
  </si>
  <si>
    <t>ARTESANO</t>
  </si>
  <si>
    <t>ALTAMIRANO DAVALOS JUAN</t>
  </si>
  <si>
    <t>SANCHEZ CASTAÑEDA ROSMARY</t>
  </si>
  <si>
    <t>FIGUEROA SALAZAR YELINA AGUSTINA</t>
  </si>
  <si>
    <t>HUARCAYA MORENO CARLOS ALBERTO</t>
  </si>
  <si>
    <t>CABALLERO HUALLPA LIBERTAD</t>
  </si>
  <si>
    <t>CISNEROS BARRIENTOS ALCIDES</t>
  </si>
  <si>
    <t>CORAZAO TEVES EDWIN</t>
  </si>
  <si>
    <t>ALTAMIRANO TRUJILLO ROSSMARY</t>
  </si>
  <si>
    <t>CARDENAS CAHUANA DONATO EDGAR</t>
  </si>
  <si>
    <t>DAVALOS VEGA TANIA JENNY</t>
  </si>
  <si>
    <t>CCAHUANA JURO NIDA</t>
  </si>
  <si>
    <t>UTANI VALDERRAMA EPIFANIO</t>
  </si>
  <si>
    <t>HUAMANI ACUÑA WILBER</t>
  </si>
  <si>
    <t>INCA FUENTES ANTONIA</t>
  </si>
  <si>
    <t>CASAVERDE RIVERA MARITZA</t>
  </si>
  <si>
    <t>DEL CASTILLO SUAREZ CLARA</t>
  </si>
  <si>
    <t>GUTIERREZ TRUEVAS FELICIANO</t>
  </si>
  <si>
    <t>LOAYZA AYMARA JULIO CESAR</t>
  </si>
  <si>
    <t>MALLMA MEDIANO MARIBEL GLADYS</t>
  </si>
  <si>
    <t>MOGOLLON OCHOA HUGO PERCY</t>
  </si>
  <si>
    <t>ORTEGA CHACOLLA JESUS REYNALDO</t>
  </si>
  <si>
    <t>PORTILLO OCAÑA ANDELEIF</t>
  </si>
  <si>
    <t>QUISPE CAHUANA CLEDY</t>
  </si>
  <si>
    <t>REYNALDO IBARRA DIMAS HECTOR</t>
  </si>
  <si>
    <t>SEGOVIA RAMIREZ LUCHA</t>
  </si>
  <si>
    <t>SIERRA SANCHEZ DINA YANET</t>
  </si>
  <si>
    <t>SIERRA RAMOS VILMA</t>
  </si>
  <si>
    <t>TINEO CARRION JOHN</t>
  </si>
  <si>
    <t>VERA PEDRAZA YANET ROSA</t>
  </si>
  <si>
    <t>UBALDE SAUÑE NOEMI</t>
  </si>
  <si>
    <t>BORDA CCAIPANI FERNANDO</t>
  </si>
  <si>
    <t>ORTIZ TAYPE FREDDY</t>
  </si>
  <si>
    <t>CARRASCO LATORRE YNDIRA KATY</t>
  </si>
  <si>
    <t>AYMA ZAVALLA ENEIDA</t>
  </si>
  <si>
    <t>CORDOVA CERVANTES BEATRIZ</t>
  </si>
  <si>
    <t>HUARACA CHIPAYO JOSE LUIS</t>
  </si>
  <si>
    <t>PEÑA MENA JUAN CARLOS</t>
  </si>
  <si>
    <t>ROBLES BUSTOS JUDY</t>
  </si>
  <si>
    <t>CARRION UMERES ELIAS</t>
  </si>
  <si>
    <t>HUANCA AMABLE EMILIO</t>
  </si>
  <si>
    <t>OROSCO BAZAN JHOLVER</t>
  </si>
  <si>
    <t>GAMARRA ROMAN ELVIS CIRILO</t>
  </si>
  <si>
    <t>QUISPE PAREJA JULIO CESAR</t>
  </si>
  <si>
    <t>AUXILIAR DE LAVANDERIA</t>
  </si>
  <si>
    <t>TRUJILLO ZAMALLOA VIANID ALICIA</t>
  </si>
  <si>
    <t>ALDAZABAL TRUJILLO CHARMELIN</t>
  </si>
  <si>
    <t>VILLAFUERTE PEDRAZA FRANCISCO</t>
  </si>
  <si>
    <t>SAAVEDRA ATAHUI EDGAR</t>
  </si>
  <si>
    <t>ANDIA RAMIREZ SUMILDA</t>
  </si>
  <si>
    <t>CCAHUANA TELLO HILDA</t>
  </si>
  <si>
    <t>AUXILIAR DE COCINA</t>
  </si>
  <si>
    <t>HUANCA JUAREZ VILMA</t>
  </si>
  <si>
    <t>DIAZ VALDIVIA GERARDO ELIZARDO</t>
  </si>
  <si>
    <t>AYERBE SOTO ROCIO</t>
  </si>
  <si>
    <t>VALDERRAMA PEREZ CLARIVEL</t>
  </si>
  <si>
    <t>CHACON ORQUE ELIZABET</t>
  </si>
  <si>
    <t>CANSINOS ESCALANTE SILVIA</t>
  </si>
  <si>
    <t>SURICHAQUI TAIPE NANCY CORINA</t>
  </si>
  <si>
    <t>ALARCON ESPINOZA YANETT</t>
  </si>
  <si>
    <t>SORIA SERRANO YUDY</t>
  </si>
  <si>
    <t>ESTACIO WARTON MILUSKA</t>
  </si>
  <si>
    <t>ROBLES IPENZA MILADE</t>
  </si>
  <si>
    <t>CHIPANA MENDOZA ANGELICA</t>
  </si>
  <si>
    <t>TUEROS AGUILAR LEONIT</t>
  </si>
  <si>
    <t>CUCCHI APAZA NANNY</t>
  </si>
  <si>
    <t>ORTIZ ZAVALA ROSA MARIA</t>
  </si>
  <si>
    <t>CARDENAS SIERRA NILDA EDITH</t>
  </si>
  <si>
    <t>CASTILLO MOTTA EDNNEY SOLEDAD</t>
  </si>
  <si>
    <t>RODAS BENITES YENY</t>
  </si>
  <si>
    <t>FERNANDEZ SANCHEZ DIKO</t>
  </si>
  <si>
    <t>GONZALES SANCHEZ OSCAR EDUARDO</t>
  </si>
  <si>
    <t>SICHA MEDINA VICTORIANO</t>
  </si>
  <si>
    <t>NAVIO SANCHEZ BEATRIZ</t>
  </si>
  <si>
    <t>CARNERO BUSTINZA DORALISA</t>
  </si>
  <si>
    <t>SALAS LOAYZA YUDY</t>
  </si>
  <si>
    <t>TAIPE SANCHEZ CARMEN ROSA</t>
  </si>
  <si>
    <t>DURAND FERRO MARIA ANGELICA</t>
  </si>
  <si>
    <t>SAAVEDRA SALAZAR NELIDA RAQUEL</t>
  </si>
  <si>
    <t>SOLIS CHIPA GLADYS</t>
  </si>
  <si>
    <t>OROSCO LOPEZ LAURA KARINA</t>
  </si>
  <si>
    <t>PALOMINO GONZALES HENRY</t>
  </si>
  <si>
    <t>ARCE JURO MARIANELA</t>
  </si>
  <si>
    <t>FLORES HUAMANI MIRIAM</t>
  </si>
  <si>
    <t>RIVAS ROJAS ROXANA</t>
  </si>
  <si>
    <t>VILCA RAMOS NOEMI DINA</t>
  </si>
  <si>
    <t>MALAGA QUIROZ JULISSA ROSALIA</t>
  </si>
  <si>
    <t>PANIURA ALVAREZ MARIELENA</t>
  </si>
  <si>
    <t>BENITES CARBAJAL MARIA PILAR</t>
  </si>
  <si>
    <t>AUCCAICO BRAVO NOEMI RUT</t>
  </si>
  <si>
    <t>CACERES VARGAS JUANA</t>
  </si>
  <si>
    <t>PADILLA CASAVERDE ROCIO LILIANA</t>
  </si>
  <si>
    <t>AUXILIAR DE ENFERMERIA</t>
  </si>
  <si>
    <t>ABARCA IZQUIERDO IRMA</t>
  </si>
  <si>
    <t>TROCONES COLLADO SHIRLEY YISELLA</t>
  </si>
  <si>
    <t>ESTRADA TAYPE NILDA</t>
  </si>
  <si>
    <t>RIO BARRIENTOS ANALY SHEYLA</t>
  </si>
  <si>
    <t>VEGA HUARHUA YESSENIA</t>
  </si>
  <si>
    <t>LAURA MAMANI ROXANA</t>
  </si>
  <si>
    <t>MEDICO VETERINARIO</t>
  </si>
  <si>
    <t>LOPEZ SALGUERO DAVID FRANCISCO</t>
  </si>
  <si>
    <t>HURTADO MIRANDA LIZ</t>
  </si>
  <si>
    <t>COAQUERA COLQUE JIMMY EDISON</t>
  </si>
  <si>
    <t>POMA SANCHEZ NELLY ADRIANA</t>
  </si>
  <si>
    <t>ZEVALLOS OCHOA YONI</t>
  </si>
  <si>
    <t>AYMARA SARMIENTO DORIS</t>
  </si>
  <si>
    <t>PEREZ ESPINOZA HILDA</t>
  </si>
  <si>
    <t>PANTIGOZO ORQQUE CARMEN LUZ</t>
  </si>
  <si>
    <t>HUAMANÑAHUI HUAMAN LIDIA</t>
  </si>
  <si>
    <t>PRADA DAVALOS CYNTIA</t>
  </si>
  <si>
    <t>BEDIA MOLINA NILDA</t>
  </si>
  <si>
    <t>DIAZ MEJIA NANCY</t>
  </si>
  <si>
    <t>SULLCAHUAMAN VALENZA MARITZA</t>
  </si>
  <si>
    <t>GONZALES CORDILLO THOMY YOSHIRA</t>
  </si>
  <si>
    <t>GUEVARA MONTALVO SAMUEL EUGENIO</t>
  </si>
  <si>
    <t>HUAMAN CRUZ MOISES</t>
  </si>
  <si>
    <t>TAYPE LIPA LIDIA</t>
  </si>
  <si>
    <t>BELLOTA ALBACALLE AMILCAR</t>
  </si>
  <si>
    <t>ALBACALLE BELLOTA DAVID</t>
  </si>
  <si>
    <t>MAQUERA CANAZA STEVENS ISAIAS</t>
  </si>
  <si>
    <t>ALFARO CHIRINOS LUIS MIGUEL</t>
  </si>
  <si>
    <t>HURTADO URRUTIA EDITH GREGORIA</t>
  </si>
  <si>
    <t>MARTINEZ AVENDAÑO EDWIN</t>
  </si>
  <si>
    <t>SARAYA SALAS SARA</t>
  </si>
  <si>
    <t>SANCHEZ TORRES MARINA</t>
  </si>
  <si>
    <t>DIAZ OROSCO MARGOTH</t>
  </si>
  <si>
    <t>CCERARE FALCON SILVIA</t>
  </si>
  <si>
    <t>OLMEDO CHACON CLEOFE</t>
  </si>
  <si>
    <t>LLICAHUA HUANACO VIRGINIA</t>
  </si>
  <si>
    <t>ZEA VALENZUELA MERY</t>
  </si>
  <si>
    <t>ROJAS QUISPE LOURDES</t>
  </si>
  <si>
    <t>CASANI MEZA TERESA</t>
  </si>
  <si>
    <t>FLORES HUAMANI DALILA GABY</t>
  </si>
  <si>
    <t>VILLEGAS VARGAS TANIA ROSARIO</t>
  </si>
  <si>
    <t>CHICCHE HUAMANI GUIDO</t>
  </si>
  <si>
    <t>CARBAJAL ASTO CARLOS</t>
  </si>
  <si>
    <t>SOTO HUANACO WILBER</t>
  </si>
  <si>
    <t>GOMEZ CCORAHUA CLEOFE</t>
  </si>
  <si>
    <t>MIRANDA BALDARRAGO YONE</t>
  </si>
  <si>
    <t>ARIAS BENITES MARILUZ</t>
  </si>
  <si>
    <t>VALDERRAMA SANDOVAL HERMELINDA</t>
  </si>
  <si>
    <t>CONTRERAS ACHULLI MARGOTH</t>
  </si>
  <si>
    <t>MOLINA PEREZ MIRIAM</t>
  </si>
  <si>
    <t>PALMA HUAMANI JUANA</t>
  </si>
  <si>
    <t>VELASQUEZ IZQUIERDO CECILIA</t>
  </si>
  <si>
    <t>TECNICO EN MANTENIMIENTO EQUIP</t>
  </si>
  <si>
    <t>ESCOBAL SOTO BERNARDINO</t>
  </si>
  <si>
    <t>GUTIERREZ ÑAHUI SONIA VICTORIA</t>
  </si>
  <si>
    <t>GUILLEN ALLCCA MARISOL</t>
  </si>
  <si>
    <t>TAPIA SORIA JUANA</t>
  </si>
  <si>
    <t>ORTIZ HUAMAN DORIS</t>
  </si>
  <si>
    <t>VELARDE VALENZUELA SILVIA ISABEL</t>
  </si>
  <si>
    <t>JAUREGUI DEL PINO JEFF</t>
  </si>
  <si>
    <t>SAUÑE VILLCAS PABEL RICHARD</t>
  </si>
  <si>
    <t>AVENDAÑO TELLO YRMA</t>
  </si>
  <si>
    <t>CHIPANA LINARES MARIA ISABEL</t>
  </si>
  <si>
    <t>TECNOLOGO MEDICO-LABORATORIO</t>
  </si>
  <si>
    <t>PRADA QUISPE ELSA YESMINIA</t>
  </si>
  <si>
    <t>ASTO ALVITREZ IDALIA DELSI</t>
  </si>
  <si>
    <t>ORTEGA CHACOLLA NORMA EDITH</t>
  </si>
  <si>
    <t>PALOMINO GONZALES RUTH MAYUMY</t>
  </si>
  <si>
    <t>QUISPE AVENDAÑO EMILIA</t>
  </si>
  <si>
    <t>DURAND FERRO JUVENAL</t>
  </si>
  <si>
    <t>USCAMAYTA MARIÑO RUTHMARANURA</t>
  </si>
  <si>
    <t>CHAUCA HANCCO TORIBIA</t>
  </si>
  <si>
    <t>ZAVALA MIRANDA MARITZA</t>
  </si>
  <si>
    <t>LEON ASCUE YAHAIRA FABIOLA</t>
  </si>
  <si>
    <t>DIRECTOR ADJUNTO</t>
  </si>
  <si>
    <t>PEÑA SARAVIA SOLANGE</t>
  </si>
  <si>
    <t>RUBIO ORIZANO WILLIAMS HANS</t>
  </si>
  <si>
    <t>AGUILAR RAMOS NOEMI</t>
  </si>
  <si>
    <t>CCAHUANA FARFAN ROSA</t>
  </si>
  <si>
    <t>CUSI FERRO JULIA</t>
  </si>
  <si>
    <t>HUAMANI ARONE ISAIAS</t>
  </si>
  <si>
    <t>TEC. INFORMATICA</t>
  </si>
  <si>
    <t>GODEAU ROJAS JACK JAIRO</t>
  </si>
  <si>
    <t>CHUIMA AYALA EDITH SINTIA</t>
  </si>
  <si>
    <t>MOTTA MOTA JOCELYN ESTHER</t>
  </si>
  <si>
    <t>ARQUITECTO(A)</t>
  </si>
  <si>
    <t>TEVES PAIVA ELENA OLINDA</t>
  </si>
  <si>
    <t>SALAMANCA OVIEDO SUTTA HAROLD</t>
  </si>
  <si>
    <t>MECHE CCOLQQUE JUAN PABLO</t>
  </si>
  <si>
    <t>CORTEZ TAIPE CARMEN ROSA</t>
  </si>
  <si>
    <t>HUAMANI CHACÑAMA ROSVITA</t>
  </si>
  <si>
    <t>SANCHEZ OLIVO JULIO AUGUSTO</t>
  </si>
  <si>
    <t>PEÑA BOLUARTE DIEGO FERNANDO</t>
  </si>
  <si>
    <t>CORTEZ BUSTOS DIANA SUSAN</t>
  </si>
  <si>
    <t>AYMA BENITES LIZBETH</t>
  </si>
  <si>
    <t>DAMIAN CAHUANA SHEYLA THALIA</t>
  </si>
  <si>
    <t>CUEVA MOYNA WILIAMS</t>
  </si>
  <si>
    <t>QUISPE OCHOA ELIZABETH</t>
  </si>
  <si>
    <t>ARRUNATEGUI SALAS GIULIANA</t>
  </si>
  <si>
    <t>LAZARO TORRES JUAN DIEGO</t>
  </si>
  <si>
    <t>TAIPE CANCHO HEYNER JORGE</t>
  </si>
  <si>
    <t>ANTONIO PADILLA ALEXANDER</t>
  </si>
  <si>
    <t>CRUCINTA LEON CARMEN ROCIO</t>
  </si>
  <si>
    <t>RETAMOZO QUISPE MIRIAM LIZBETH</t>
  </si>
  <si>
    <t>HERRERA BULEGE ROSA</t>
  </si>
  <si>
    <t>ROMAN VILLANUEVA YALINET</t>
  </si>
  <si>
    <t>CCALA GONZALES MARYLI</t>
  </si>
  <si>
    <t>ESPINOZA BARAZORDA SONIA</t>
  </si>
  <si>
    <t>FERREL LEON KATHIA ZULEIDI</t>
  </si>
  <si>
    <t>HURTADO HUAYTA YOSHIE KRISTER</t>
  </si>
  <si>
    <t>DAMIAN SANCHEZ OLGA MARIA</t>
  </si>
  <si>
    <t>ESPINOZA TICA CHABELY MILY</t>
  </si>
  <si>
    <t>VILLAR TROCONES KATHERINE</t>
  </si>
  <si>
    <t>CHUMBE BUENDIA YONY</t>
  </si>
  <si>
    <t>QUIMICO(A)</t>
  </si>
  <si>
    <t>HUALLPA CCARAPA LEONARDO</t>
  </si>
  <si>
    <t>PUMAPILLO ROJAS YENNY</t>
  </si>
  <si>
    <t>ESPINOZA MOLINA BETTSAIDA</t>
  </si>
  <si>
    <t>ANAMPA RAMOS YESSENIA</t>
  </si>
  <si>
    <t>PACHECO HUARCAYA NOEMY</t>
  </si>
  <si>
    <t>BACA MAGALLAN RUBENSON</t>
  </si>
  <si>
    <t>DORREGARAY RAMOS YESSICA</t>
  </si>
  <si>
    <t>CARDENAS SAAVEDRA MARLENY</t>
  </si>
  <si>
    <t>PIMENTEL CABALLERO EDITH</t>
  </si>
  <si>
    <t>HERRERA LIMA ELIZABETH YANI</t>
  </si>
  <si>
    <t>VILLEGAS TORRES ROSARIO</t>
  </si>
  <si>
    <t>RAYA QUISPE ERICA</t>
  </si>
  <si>
    <t>SUBELETE GONZALES GLABELINA</t>
  </si>
  <si>
    <t>PANIAGUA TUERO ALIPIO</t>
  </si>
  <si>
    <t>AUXILIAR DE LIMPIEZA</t>
  </si>
  <si>
    <t>GUERRA BRIONES RICARDO</t>
  </si>
  <si>
    <t>PORTILLO CAMACHO VILMA</t>
  </si>
  <si>
    <t>PACHECO RAMOS HILARIO</t>
  </si>
  <si>
    <t>PEÑA HILARES REMMY</t>
  </si>
  <si>
    <t>PALOMINO ROBLES WILLIAM ALEX</t>
  </si>
  <si>
    <t>TAIPE BARRIENTOS FREDY</t>
  </si>
  <si>
    <t>ÑAUPA ARONI EDISON</t>
  </si>
  <si>
    <t>ESPINOZA CERON MARTINA</t>
  </si>
  <si>
    <t>SOTOMAYOR PORTILLO RUTH MARITZA</t>
  </si>
  <si>
    <t>LOPEZ ZEA PABLO CESAR</t>
  </si>
  <si>
    <t>AGUIRRE CAMACHO FIORELLA</t>
  </si>
  <si>
    <t>GUTIERREZ CORDOVA MARY LUZ</t>
  </si>
  <si>
    <t>VERA SINCE RAUL</t>
  </si>
  <si>
    <t>CRUZ SANTI EDITH</t>
  </si>
  <si>
    <t>ISIDRO TELLO JOSE LUIS</t>
  </si>
  <si>
    <t>LOPE ATAPAUCAR RAUL</t>
  </si>
  <si>
    <t>GALVAN BULEJE JOSE CARLOS</t>
  </si>
  <si>
    <t>RIVAS HUAMANI ROSALINA</t>
  </si>
  <si>
    <t>PEREZ ANDIA CANDY</t>
  </si>
  <si>
    <t>SOLIS CHIPA AIDE</t>
  </si>
  <si>
    <t>LEGUIA CABALLERO ANTONIETA DEL ROSARIO</t>
  </si>
  <si>
    <t>SALAS TEVES NOHELY</t>
  </si>
  <si>
    <t>SANCHEZ CAMARGO LUCY</t>
  </si>
  <si>
    <t>SANCHEZ LOPEZ LIZ JACQUELINE</t>
  </si>
  <si>
    <t>CORDOVA CHAVEZ PRIMITIVA</t>
  </si>
  <si>
    <t>GONZALES ÑAHUIS YUKI FANER</t>
  </si>
  <si>
    <t>WARTHON PEREYRA MARIEL</t>
  </si>
  <si>
    <t>AVENDAÑO HERRERA CLAUDIA</t>
  </si>
  <si>
    <t>CONDORPUSA BERRIO BAUTISTA</t>
  </si>
  <si>
    <t>RIOS HUACHACA JACQUELINE</t>
  </si>
  <si>
    <t>TAPIA VARGAS LUCILA</t>
  </si>
  <si>
    <t>SERRANO HERRERA LISBETH</t>
  </si>
  <si>
    <t>BELTRAN SALAS NADIA INGRITH</t>
  </si>
  <si>
    <t>UGARTE SALCEDO RINA</t>
  </si>
  <si>
    <t>MAMANI LIMACHI MARY LUZ</t>
  </si>
  <si>
    <t>VALDERRAMA HURTADO MARTHA</t>
  </si>
  <si>
    <t>BLANCO CALLO LUZ ANTONIA</t>
  </si>
  <si>
    <t>NIÑO DE GUZMAN BEDOYA HELARD</t>
  </si>
  <si>
    <t>LOPEZ AYALA JULIO ALEJANDRO</t>
  </si>
  <si>
    <t>PEÑA CAYTUIRO REYMERTH</t>
  </si>
  <si>
    <t>CHIPAYO PACCO RUTH</t>
  </si>
  <si>
    <t>VIVANCO PANIURA VIVIANA</t>
  </si>
  <si>
    <t>QUINTANA FIGUEROA TANIA MALU</t>
  </si>
  <si>
    <t>ZEVALLOS CONTRERAS VILMA</t>
  </si>
  <si>
    <t>BECERRA MANSILLA JOSE CARLOS</t>
  </si>
  <si>
    <t>ROMERO ROJAS ANA MARIA</t>
  </si>
  <si>
    <t>LUNA MAMANI DE GUTIERREZ NANCY</t>
  </si>
  <si>
    <t>CCAHUANA CONTRERAS MARITZA</t>
  </si>
  <si>
    <t>BERNAOLA BRAVO YOVANNA</t>
  </si>
  <si>
    <t>PRADA DAVALOS RICHARD</t>
  </si>
  <si>
    <t>SALUD CHANKA</t>
  </si>
  <si>
    <t>ARONI CASAVERDE HILARIO</t>
  </si>
  <si>
    <t>MARCAS CACERES ADOLFO</t>
  </si>
  <si>
    <t>MAYLLE REYES PROSPERO MANUEL</t>
  </si>
  <si>
    <t>SOTOMAYOR RUBINA ARMANDO ROBERTO</t>
  </si>
  <si>
    <t>GONZALES BALLON MATILDE GILBERTA</t>
  </si>
  <si>
    <t>POMALLANQUI DURAND WILFREDO</t>
  </si>
  <si>
    <t>PALOMINO CACERES CLAUDIA</t>
  </si>
  <si>
    <t>FARFAN SILVERA MERY LUZ</t>
  </si>
  <si>
    <t>NUÑEZ DEZA DIUFILIA</t>
  </si>
  <si>
    <t>ANCCO SOTO PAULINO</t>
  </si>
  <si>
    <t>PURE CARTOLIN CIRILA</t>
  </si>
  <si>
    <t>ROMANI MARCAS NATALIA</t>
  </si>
  <si>
    <t>GUTIERREZ QUINTANA CARLOS ANTONIO</t>
  </si>
  <si>
    <t>GARCIA HUAMAN NASARIA</t>
  </si>
  <si>
    <t>MORAN MOSCOSO HILARIO</t>
  </si>
  <si>
    <t>MEDINA LEVANO MARIA LUISA</t>
  </si>
  <si>
    <t>YUPANQUI PALOMINO JORGE</t>
  </si>
  <si>
    <t>DAVALOS GARCIA NINOSKA</t>
  </si>
  <si>
    <t>QUISPE BACA BETSY MARYETTA</t>
  </si>
  <si>
    <t>INGENIERO AGRICOLA</t>
  </si>
  <si>
    <t>VARGAS CASTILLA FELIX</t>
  </si>
  <si>
    <t>VALENCIA FLORES YANNET</t>
  </si>
  <si>
    <t>MEDICO PSIQUIATRA</t>
  </si>
  <si>
    <t>GOMEZ PAREDES HILBERT JULIO</t>
  </si>
  <si>
    <t>GALVEZ MONZON YENNY PILAR</t>
  </si>
  <si>
    <t>NUÑEZ DEZA BACILIA</t>
  </si>
  <si>
    <t>HURTADO SANCHEZ LILIANA</t>
  </si>
  <si>
    <t>OSCCO LLACTAS GERARDO</t>
  </si>
  <si>
    <t>PALLQUI ALFARO WALTER</t>
  </si>
  <si>
    <t>QUISPE DE HUAMANI TERESA</t>
  </si>
  <si>
    <t>ANDIA PARIONA ELIAS</t>
  </si>
  <si>
    <t>PARDO BERROCAL DELFINA</t>
  </si>
  <si>
    <t>BENITES QUISPE JUANA</t>
  </si>
  <si>
    <t>RODRIGUEZ OSORIO EDITH</t>
  </si>
  <si>
    <t>GONZALES MALLMA ROSI VICITACION</t>
  </si>
  <si>
    <t>VARGAS RIVAS FLORENCIO</t>
  </si>
  <si>
    <t>GUTIERREZ MACHACCA SENON</t>
  </si>
  <si>
    <t>RAMIREZ CARDENAS TEODOSIO</t>
  </si>
  <si>
    <t>CALDERON GUTIERREZ GLICERIO</t>
  </si>
  <si>
    <t>MARQUINA SERNA CENOVIO</t>
  </si>
  <si>
    <t>MANTILLA ORTIZ PAULINA</t>
  </si>
  <si>
    <t>INGENIERO QUIMICO</t>
  </si>
  <si>
    <t>TELLO ARRIOLA JONAS ORLANDO</t>
  </si>
  <si>
    <t>CACERES VARGAS MARIO MELANIO</t>
  </si>
  <si>
    <t>QUISPE PALOMINO CARMEN REYNALDA</t>
  </si>
  <si>
    <t>SANCHEZ DURAND MARTHA GLADYS</t>
  </si>
  <si>
    <t>PUNIL URRUTIA MARISA</t>
  </si>
  <si>
    <t>MUÑOZ PICHIHUA ANDRES AVELINO</t>
  </si>
  <si>
    <t>FLORES RIVAS CIRILA GUILLERMINA</t>
  </si>
  <si>
    <t>SILVERA MENDOZA ROLANDO</t>
  </si>
  <si>
    <t>OSCCO VARGAS CESAR OLIMPIO</t>
  </si>
  <si>
    <t>ING. INDUSTRIAS ALIMENTARIAS</t>
  </si>
  <si>
    <t>HUAMAN MUÑOZ CAROLINA</t>
  </si>
  <si>
    <t>PARIONA APARCO FELIX</t>
  </si>
  <si>
    <t>SERNA MEMENZA LOURDES</t>
  </si>
  <si>
    <t>ORTEGA SALLARI MARITZA MARLENE</t>
  </si>
  <si>
    <t>QUISPE QUISPE JERONIMO</t>
  </si>
  <si>
    <t>OROSCO HUAMAN FILOMENA</t>
  </si>
  <si>
    <t>LIZARME YANGALI ISABEL REYNA</t>
  </si>
  <si>
    <t>VILCHEZ ALLCCA WALTER ERNESTO</t>
  </si>
  <si>
    <t>CARDENAS ALARCON ELENA</t>
  </si>
  <si>
    <t>HUAMAN HURTADO JUAN JOSE</t>
  </si>
  <si>
    <t>ALCARRAZ ALFARO EDISON DENNYS</t>
  </si>
  <si>
    <t>RODRIGUEZ VASQUEZ EBER</t>
  </si>
  <si>
    <t>GAMARRA PEDRAZA YANETH VIVIANA</t>
  </si>
  <si>
    <t>CCORIMANYA GUIZADO LUIS</t>
  </si>
  <si>
    <t>PADILLA ORTIZ TEOFILO</t>
  </si>
  <si>
    <t>PORTILLO QUISPE EMILIO MARIO</t>
  </si>
  <si>
    <t>DAMIANO TORRES ELISA</t>
  </si>
  <si>
    <t>PALOMINO MENDOZA VIRGINIA</t>
  </si>
  <si>
    <t>DELGADO QUINTANA HERNAN</t>
  </si>
  <si>
    <t>GARFIAS OLIVERA JOSE</t>
  </si>
  <si>
    <t>ATAO PAHUARA VILMA</t>
  </si>
  <si>
    <t>MALLMA NAVARRO FAUSTINA</t>
  </si>
  <si>
    <t>INGENIERO GEOGRAFO</t>
  </si>
  <si>
    <t>MANTILLA SAMANEZ ROSA</t>
  </si>
  <si>
    <t>BARRIAL ACOSTA ELSA</t>
  </si>
  <si>
    <t>VILLA SAEZ NEYRA MARGOTA</t>
  </si>
  <si>
    <t>SACA CASA ESTELISTA</t>
  </si>
  <si>
    <t>BULEJE NAVIO HERLINDA</t>
  </si>
  <si>
    <t>HUAMAN FRANCO KETTY CARIM</t>
  </si>
  <si>
    <t>GUILLERHUA GUILLEN WALTER</t>
  </si>
  <si>
    <t>PASTOR ALDAZABAL HILDA</t>
  </si>
  <si>
    <t>QUISPE ALANYA LIDA JUANA</t>
  </si>
  <si>
    <t>RUIZ QUISPE SIXTO</t>
  </si>
  <si>
    <t>MOLINA MOSCOSO YANETH</t>
  </si>
  <si>
    <t>VILLENA SALDIVAR SHIRLEY</t>
  </si>
  <si>
    <t>TABOADA GARFIAS TANIA</t>
  </si>
  <si>
    <t>LOA NAVARRO SONIA</t>
  </si>
  <si>
    <t>SOTELO VARGAS JOHON VALERIANO</t>
  </si>
  <si>
    <t>FRANCO ALTAMIRANO MARIBEL</t>
  </si>
  <si>
    <t>QUISPE CEBRIAN DAYSI</t>
  </si>
  <si>
    <t>HUAMAN PEREZ YESHICA</t>
  </si>
  <si>
    <t>PEÑA CARDENAS VIRGILIO</t>
  </si>
  <si>
    <t>TORRES SIVIPAUCAR RICARDINA</t>
  </si>
  <si>
    <t>CAHUATA UMASI MARLENY MARGOT</t>
  </si>
  <si>
    <t>MACHACCA ANCCO VICTOR</t>
  </si>
  <si>
    <t>ÑACARI VENEGAS HECTOR ENRIQUE</t>
  </si>
  <si>
    <t>PAUCAR HUAYCOCHEA ANGIE DORIS</t>
  </si>
  <si>
    <t>CAMACHO FLORES YITKA VIDYA</t>
  </si>
  <si>
    <t>PALMA SALAZAR JIMMY JOEL</t>
  </si>
  <si>
    <t>SILVERA ENCISO MARIA ROSA</t>
  </si>
  <si>
    <t>MELENDEZ ORTIZ SHEYLA</t>
  </si>
  <si>
    <t>SAENZ BELIZARIO FRIDA ROXANA</t>
  </si>
  <si>
    <t>RAMIREZ BARBARAN ANA YESELA</t>
  </si>
  <si>
    <t>POMASONCCO ROBLES NESTOR ALFREDO</t>
  </si>
  <si>
    <t>HUARACA CRUZ FLOR</t>
  </si>
  <si>
    <t>OROSCO ANDIA MONICA</t>
  </si>
  <si>
    <t>VALDIVIA PAREDES DANNY JACKSON</t>
  </si>
  <si>
    <t>OPTOMETRO(A)</t>
  </si>
  <si>
    <t>VERGARA TEJADA LILIA GEORGINA</t>
  </si>
  <si>
    <t>LEGUIA BRAVO OSCAR</t>
  </si>
  <si>
    <t>HUAYLLA LEGUIA LOURDES</t>
  </si>
  <si>
    <t>CCENTE GUERREROS YANETH</t>
  </si>
  <si>
    <t>TICA HUAMAN OLGA</t>
  </si>
  <si>
    <t>ZARATE ALCARRAZ SONIA</t>
  </si>
  <si>
    <t>OBREGON PEREZ NERY</t>
  </si>
  <si>
    <t>MAMANI COA NALDY BASILIA</t>
  </si>
  <si>
    <t>SILVERA SILVERA WILFREDO</t>
  </si>
  <si>
    <t>LASTRERA CARDENAS JUAN CARLOS</t>
  </si>
  <si>
    <t>DAVALOS ACCEHUA GIOMAR VLADIMIR</t>
  </si>
  <si>
    <t>MARTINEZ RIVAS JUAN SEGUNDO</t>
  </si>
  <si>
    <t>HUAMAN BUITRON VILMA</t>
  </si>
  <si>
    <t>HUARACA PUMAPILLO JUAN</t>
  </si>
  <si>
    <t>MESARES VELASQUE ROSMERY</t>
  </si>
  <si>
    <t>CABEZAS DAMIAN MIRTHA</t>
  </si>
  <si>
    <t>ORDOÑES GUTIERREZ HEYDY</t>
  </si>
  <si>
    <t>OSORIO ESPINOZA URIELHE DINA</t>
  </si>
  <si>
    <t>CONCHA SALAS LILIA NICOLASA</t>
  </si>
  <si>
    <t>LAZO FLORES EDWIN</t>
  </si>
  <si>
    <t>DAMIANO VASQUEZ ERIKA</t>
  </si>
  <si>
    <t>GALINDO OLIVERA MELISA KARIN</t>
  </si>
  <si>
    <t>CRUZ GALVAN JACQUELINE</t>
  </si>
  <si>
    <t>ROMAN NUñEZ EDITH MAGALI</t>
  </si>
  <si>
    <t>LLACCHUA BARAZORDA MARTIN</t>
  </si>
  <si>
    <t>QUINO MERINO EDGARDO</t>
  </si>
  <si>
    <t>CHAVEZ DIAZ MILAGROS</t>
  </si>
  <si>
    <t>CHAMBI MAMANI YOLANDA</t>
  </si>
  <si>
    <t>CARPIO BLANCO INGRID ANEL</t>
  </si>
  <si>
    <t>VALENZUELA GONZALES LUISA</t>
  </si>
  <si>
    <t>CUYA LAURA HERLINDA</t>
  </si>
  <si>
    <t>AGUERO HUAMAN HENRY</t>
  </si>
  <si>
    <t>AMARO BERRIOS HENRY JONATHAN</t>
  </si>
  <si>
    <t>CABEZAS CARDENAS GODOFREDO</t>
  </si>
  <si>
    <t>OROSCO GUTIERREZ DARIO ROBERTO</t>
  </si>
  <si>
    <t>TORRES CHIPANA NELSON</t>
  </si>
  <si>
    <t>CARDENAS TORVISCO SONIA</t>
  </si>
  <si>
    <t>CARRION HURTADO DEISILE</t>
  </si>
  <si>
    <t>RAMIREZ QUINTANA MEG SHARON</t>
  </si>
  <si>
    <t>POMA FELIX MARGARETH</t>
  </si>
  <si>
    <t>QUISPE CCAHUANA FIDELIA</t>
  </si>
  <si>
    <t>TRUJILLO VILLANUEVA JOSE LUIS</t>
  </si>
  <si>
    <t>HUAMAN VILCAS JESUS</t>
  </si>
  <si>
    <t>CARRASCO CONTRERAS SUSANITA</t>
  </si>
  <si>
    <t>FIERRO ESPINOZA SARA LUZ</t>
  </si>
  <si>
    <t>CUADROS DE LA CRUZ JAIME</t>
  </si>
  <si>
    <t>ROBLES SUAREZ BORIS WILSON</t>
  </si>
  <si>
    <t>VELAZQUE PASTOR ELENA</t>
  </si>
  <si>
    <t>JUAREZ FRANCO RICHARD</t>
  </si>
  <si>
    <t>BRAVO RUIZ OSCAR RUDECINDO</t>
  </si>
  <si>
    <t>SANTA CRUZ VALENCIA RONALD</t>
  </si>
  <si>
    <t>QUISPE VELASQUEZ VANESSA LIZBET</t>
  </si>
  <si>
    <t>MONTOYA TARCO TATIANA</t>
  </si>
  <si>
    <t>PARCCO GUTIERREZ MARCIAL</t>
  </si>
  <si>
    <t>MALLMA GONZALES MARILUZ</t>
  </si>
  <si>
    <t>FLORES GOMEZ HAYDEE ZENAIDA</t>
  </si>
  <si>
    <t>RODRIGUEZ OSCCO JORGE LUIS</t>
  </si>
  <si>
    <t>YNTUSCA JANAMPA MARISOL</t>
  </si>
  <si>
    <t>RAMIREZ TAIPE NELLY</t>
  </si>
  <si>
    <t>MAYO ARIAS VICTOR SAUL</t>
  </si>
  <si>
    <t>RODRIGUEZ PICHIHUA MARGARITA</t>
  </si>
  <si>
    <t>ROJAS HUAMAN MERY</t>
  </si>
  <si>
    <t>VELAZQUE LAZO YANETT MADELEINE</t>
  </si>
  <si>
    <t>JANAMPA NAVARRO JUAN LUIS</t>
  </si>
  <si>
    <t>PASTOR QUIJADA MARUJA MARIELA</t>
  </si>
  <si>
    <t>RIVERA LEGUIA SONI</t>
  </si>
  <si>
    <t>TRUYENQUE TAIPE DITHER</t>
  </si>
  <si>
    <t>QUINTANA MENACHO KAREN CIRILA</t>
  </si>
  <si>
    <t>ÑAÑEZ PEÑA EDILBERTO JACINTO</t>
  </si>
  <si>
    <t>PEREZ SIANCAS ROSA</t>
  </si>
  <si>
    <t>OROSCO ZUÑIGA MILCA</t>
  </si>
  <si>
    <t>POVEZ MUCHA LIUDA DIOLA</t>
  </si>
  <si>
    <t>NAVARRO ESPINOZA SHALOM NANER</t>
  </si>
  <si>
    <t>LUDEÑA GALINDO ROSI</t>
  </si>
  <si>
    <t>NAVARRO PACHECO APOLINARIO</t>
  </si>
  <si>
    <t>MERINO HUARACA ELISEO</t>
  </si>
  <si>
    <t>MAMANI LAIME JACKELIN PILAR</t>
  </si>
  <si>
    <t>URBANO TORRE JULIO CESAR</t>
  </si>
  <si>
    <t>CCUNO JAHUIRA ANA MARIA</t>
  </si>
  <si>
    <t>LAUPA VELARDE ROMEL</t>
  </si>
  <si>
    <t>ÑAÑEZ ALIENDRES HUGO DAVID</t>
  </si>
  <si>
    <t>GALINDO LOAYZA VANESSA</t>
  </si>
  <si>
    <t>GUTIERREZ RIVAS LILIANA ELISABETH</t>
  </si>
  <si>
    <t>MORENO ECHAVARRIA IVAN</t>
  </si>
  <si>
    <t>ALVAREZ MENDOZA ROSA EMILY</t>
  </si>
  <si>
    <t>VILLALOBOS BARRIOS YURI VALENKY</t>
  </si>
  <si>
    <t>BELLIDO CHUQUIMAJO INES</t>
  </si>
  <si>
    <t>RIVERA ALLCCA JACKELYN</t>
  </si>
  <si>
    <t>PEREIRA ROJAS LILIANA CRISTINA</t>
  </si>
  <si>
    <t>CANCHALLA RIOS VILMA</t>
  </si>
  <si>
    <t>CHAVEZ CARDENAS MIRIAN ELIZABETH</t>
  </si>
  <si>
    <t>SALAZAR MONDALGO ORDELI MAGALI</t>
  </si>
  <si>
    <t>MOREL SANCHEZ RODOLFO</t>
  </si>
  <si>
    <t>TALEVARANO FUNDES YESENIA</t>
  </si>
  <si>
    <t>YANAC GUZMAN CARMEN JESSICA</t>
  </si>
  <si>
    <t>CHIQUILLAN MINAYA LEYDY YENDY</t>
  </si>
  <si>
    <t>COTARMA SOTO GUMERCINDA ROSA</t>
  </si>
  <si>
    <t>VALDARRAGO ROMAN ALDA</t>
  </si>
  <si>
    <t>RODRIGUEZ CARDOZO YOLBY LUZ</t>
  </si>
  <si>
    <t>CHOQUE JALLURANA LUZ MERY</t>
  </si>
  <si>
    <t>YUPANQUI RIVAS ROSE MARIE</t>
  </si>
  <si>
    <t>ZUñIGA CCOICCA ISABEL</t>
  </si>
  <si>
    <t>MOQUILLAZA CUETO OWEN RODRIGO</t>
  </si>
  <si>
    <t>ZAMBRANO GUIA SANDRA YOVANA</t>
  </si>
  <si>
    <t>HUAMAN SOTO RICHARD</t>
  </si>
  <si>
    <t>ZARABIA CARTOLIN NERYA</t>
  </si>
  <si>
    <t>INCA ALMANZA GLORIA EDITH</t>
  </si>
  <si>
    <t>QUISPE SANTARIA JAVIER</t>
  </si>
  <si>
    <t>CACERES SOTOMAYOR DAYANIRA</t>
  </si>
  <si>
    <t>QUISPE HUARACA CELIA</t>
  </si>
  <si>
    <t>RAMIREZ VIVANCO KAREN</t>
  </si>
  <si>
    <t>QUISPE SANCHEZ MONICA</t>
  </si>
  <si>
    <t>LA SERNA ALFARO WILBER</t>
  </si>
  <si>
    <t>CHIPANA CHICLLA JOSE</t>
  </si>
  <si>
    <t>SILVERA CESPEDES VICTOR DAVID</t>
  </si>
  <si>
    <t>SALLARI QUINTANA KERVIN</t>
  </si>
  <si>
    <t>TORRES LOAYZA VIOLETA</t>
  </si>
  <si>
    <t>VARILLAS TRUYENQUE KATHERINNE SAHITO</t>
  </si>
  <si>
    <t>TORRES CHIPANA WILMAN</t>
  </si>
  <si>
    <t>CHAMBI PERALTA ZENAIDA</t>
  </si>
  <si>
    <t>REYNAGA RIVAS OLGA</t>
  </si>
  <si>
    <t>TINTAYA TURPO COUTNIY</t>
  </si>
  <si>
    <t>HUAMAN GAMONAL LILIANA</t>
  </si>
  <si>
    <t>QUISPE GONZALES DAVID</t>
  </si>
  <si>
    <t>SERNA CAMPOS CYNDY YANDYRA</t>
  </si>
  <si>
    <t>QUISPE MALLMA BARINIA</t>
  </si>
  <si>
    <t>ROJAS ALARCON RICHARD MIGUEL</t>
  </si>
  <si>
    <t>QUISPE PALOMINO JULIA</t>
  </si>
  <si>
    <t>CASTILLO VILLA ALFREDO</t>
  </si>
  <si>
    <t>ORTEGA LOA EVELIN</t>
  </si>
  <si>
    <t>ECHAVARRIA CORONADO ROQUE LINK</t>
  </si>
  <si>
    <t>ESPINOZA ALTAMIRANO NOEMI</t>
  </si>
  <si>
    <t>CABEZAS ALCARRAZ HILDA YORDANA</t>
  </si>
  <si>
    <t>JIMENEZ ESCOBAR JEANNETTE ALEXANDRA</t>
  </si>
  <si>
    <t>LOA MOLINA SUSEL</t>
  </si>
  <si>
    <t>GUTIERREZ PASTOR ALCIRA MEDALITH</t>
  </si>
  <si>
    <t>ROMAN NOLASCO DEISY RUTH</t>
  </si>
  <si>
    <t>CORDOVA CRUZADO MADAI SUNNY</t>
  </si>
  <si>
    <t>LOPEZ URBANO NERY</t>
  </si>
  <si>
    <t>CARHUAJULCA TAPIA LEIDY ESTHER</t>
  </si>
  <si>
    <t>VALDEZ OYOLA RUTE LISSET</t>
  </si>
  <si>
    <t>PEREZ PARIONA GLADYS KARINA</t>
  </si>
  <si>
    <t>TEMOCHE ROSALES FRANCO FERNANDO</t>
  </si>
  <si>
    <t>ALTAMIRANO AGUIRRE MAYRA</t>
  </si>
  <si>
    <t>CABEZAS CARTOLIN MADELEYNE</t>
  </si>
  <si>
    <t>CARDENAS CALDERON LIZ LIDI</t>
  </si>
  <si>
    <t>PALOMINO SILVERA CAROLI</t>
  </si>
  <si>
    <t>PINEDO SAAVEDRA ISABEL DELICIA</t>
  </si>
  <si>
    <t>SERNA HERRERA SAYRA LEYNETH</t>
  </si>
  <si>
    <t>RAMOS SOTO YENY POLONIA</t>
  </si>
  <si>
    <t>JIMENEZ TAIPICURI ANALI</t>
  </si>
  <si>
    <t>YUTO MALLMA RUTH AYDEE</t>
  </si>
  <si>
    <t>ACASIETE ARIAS JOSE LUIS</t>
  </si>
  <si>
    <t>OSCCO QUISPE MIRIAM EDITH</t>
  </si>
  <si>
    <t>AIQUIPA TAIPE YUDES</t>
  </si>
  <si>
    <t>MALLMA RAMIREZ SINTHIA IBETH</t>
  </si>
  <si>
    <t>CAÑARI TORRES MINEYLA</t>
  </si>
  <si>
    <t>BAUTISTA MENDOZA FREDY</t>
  </si>
  <si>
    <t>LUNA JARAMILLO JOSE ENRIQUE</t>
  </si>
  <si>
    <t>ARENAS RAMIREZ RONALD ENRIQUE</t>
  </si>
  <si>
    <t>GONZALES VARGAS GROVER</t>
  </si>
  <si>
    <t>BRIONES FIGUEROA YESENIA MARIBEL</t>
  </si>
  <si>
    <t>QUISPE ALANYA BERTHA</t>
  </si>
  <si>
    <t>BARBARAN ALVAREZ MARIVEL</t>
  </si>
  <si>
    <t>ROJAS VASQUEZ MARIELA ROCIO</t>
  </si>
  <si>
    <t>BERNAOLA JUAREZ ERIKA</t>
  </si>
  <si>
    <t>HUAMAN OSCCO ALIX ALEJANDRO</t>
  </si>
  <si>
    <t>LUJAN MACHACA JASHENY HEILEN</t>
  </si>
  <si>
    <t>CONDOR MANTILLA LISSETE</t>
  </si>
  <si>
    <t>CALSIN QUENALLATA VANESSA</t>
  </si>
  <si>
    <t>HILASACA ARAPA YULIAN RUTH</t>
  </si>
  <si>
    <t>ROJAS HUALLCCA MARIA CLAUDIA</t>
  </si>
  <si>
    <t>MONTALVO GUERRERO JUAN JEREMIAS</t>
  </si>
  <si>
    <t>AYMARA USCAMAYTA CARLOS GILBERTO</t>
  </si>
  <si>
    <t>HUANCA ROMAN MONICA MARITZA</t>
  </si>
  <si>
    <t>MARCA HUAMAN REYNALDO</t>
  </si>
  <si>
    <t>QUISPE RIVERA GIANMARCO JOAQUIN</t>
  </si>
  <si>
    <t>HUAMANI VARGAS ROSMERY</t>
  </si>
  <si>
    <t>SOTELO TICONA BLENY</t>
  </si>
  <si>
    <t>GUTIERREZ VILCA RUTH PILAR</t>
  </si>
  <si>
    <t>MONDALGO HUAMAN YANETH LUCY</t>
  </si>
  <si>
    <t>ORTIZ QUISPE FLOR MARIESEL</t>
  </si>
  <si>
    <t>REMON GAMBOA YESSENIA KATHEARENY</t>
  </si>
  <si>
    <t>CACERES LOAYZA ROGER</t>
  </si>
  <si>
    <t>CAVERO GONZALES YVAN</t>
  </si>
  <si>
    <t>VALENZUELA PACHACAMAC EDITH JULIBETH</t>
  </si>
  <si>
    <t>PARIONA LOA ROXANA</t>
  </si>
  <si>
    <t>HUACHO BORDA ISABEL</t>
  </si>
  <si>
    <t>LOAYZA PEREZ MAYRA LISETH</t>
  </si>
  <si>
    <t>LAUPA ROMAN LIZETH CINTIA</t>
  </si>
  <si>
    <t>CHACON RAMOS MELODY</t>
  </si>
  <si>
    <t>PINARES POMA GIAMELY</t>
  </si>
  <si>
    <t>NAVARRO HUAMAN KATIA PAMELA</t>
  </si>
  <si>
    <t>MAMANI MAMANI ERIKA BRISEIDA</t>
  </si>
  <si>
    <t>CARDENAS SOLANO WALDO</t>
  </si>
  <si>
    <t>GERONIMO VASQUEZ SAYRA CLARITA</t>
  </si>
  <si>
    <t>LLACCOLLA SULLASI RUTH ISAURA</t>
  </si>
  <si>
    <t>MESARES SALCEDO ELIZABETH SHARON</t>
  </si>
  <si>
    <t>SILVERA ANDRADA DEYSI MERCEDES</t>
  </si>
  <si>
    <t>RIVERA LLANOS KATHERINE DIANA</t>
  </si>
  <si>
    <t>LLACCTAS VENEGAS ROSMERY</t>
  </si>
  <si>
    <t>MEJIA JARA DANIEL ALONSO</t>
  </si>
  <si>
    <t>CUBAS ACOSTA SUSAN KATERIN</t>
  </si>
  <si>
    <t>ESPEJO GUTIERREZ INGRID LEYLA</t>
  </si>
  <si>
    <t>GASTELU PACHECO JESSICA GIANNINA</t>
  </si>
  <si>
    <t>ROJAS ORTEGA MAYUMY ISAURA</t>
  </si>
  <si>
    <t>ROJAS MESCCO POMPEYO EDISON</t>
  </si>
  <si>
    <t>HERRERA FLORES LUIGUI FRITZ</t>
  </si>
  <si>
    <t>VILLAR CORDERO CARMEN</t>
  </si>
  <si>
    <t>VELASQUE PASTOR NILDA</t>
  </si>
  <si>
    <t>HUAMAN QUISPE RODOLFO</t>
  </si>
  <si>
    <t>LOA QUISPE JULY OSHING</t>
  </si>
  <si>
    <t>QUISPE HUAMAN MARIT YESSENIA</t>
  </si>
  <si>
    <t>QUISPE SICHA ROXANA</t>
  </si>
  <si>
    <t>CENTENO QUEVEDO DILMA</t>
  </si>
  <si>
    <t>SEA TELLO MONICA ARASELLI</t>
  </si>
  <si>
    <t>PALOMINO SOTO MAGDALENA</t>
  </si>
  <si>
    <t>PALOMINO HUAMAN LISBETH</t>
  </si>
  <si>
    <t>ARANDIA AGRADA YHAMELIZ SHEYLA</t>
  </si>
  <si>
    <t>CARBAJAL SAMANEZ JANETH FLOREY</t>
  </si>
  <si>
    <t>MORENO MAYHUIRE LIZ JUSSELLY</t>
  </si>
  <si>
    <t>ANDRADE PAREJA ANALI</t>
  </si>
  <si>
    <t>CESPEDES DEZA WILBER YORDANO</t>
  </si>
  <si>
    <t>CAMPOS ALLCCA SANTIAGO EBERT</t>
  </si>
  <si>
    <t>PALOMINO QUINTANILLA VAND DEIVY</t>
  </si>
  <si>
    <t>DELGADO ACHATA DAVID PERCY</t>
  </si>
  <si>
    <t>PECEROS SALAZAR MIYIM SANDY</t>
  </si>
  <si>
    <t>MASI CARRION LISETH VALERIA</t>
  </si>
  <si>
    <t>AULLA MINAYA LUIS DORIAN</t>
  </si>
  <si>
    <t>CHOQUE ONTON CRUSMEDE</t>
  </si>
  <si>
    <t>ROMANI GOMEZ FREDY</t>
  </si>
  <si>
    <t>JARA ASCA CARMEN MILAGROS</t>
  </si>
  <si>
    <t>ESCOBAR AVILES GERALDINE STEFFANY</t>
  </si>
  <si>
    <t>PEDRAZA HUARACA CLAVER</t>
  </si>
  <si>
    <t>CONTRERAS VIVANCO YENI MARGOTH</t>
  </si>
  <si>
    <t>CHIQUILLAN MINAYA YEMIMA QUEREN</t>
  </si>
  <si>
    <t>CARRION ABOLLANEDA VIVIANA</t>
  </si>
  <si>
    <t>ORTIZ CABRERA GRIMFER YEFERSON</t>
  </si>
  <si>
    <t>ZUñIGA ALTAMIRANO ELIDA</t>
  </si>
  <si>
    <t>NUÑEZ CONTRERAS NARDIET ISABEL</t>
  </si>
  <si>
    <t>HURTADO SERRANO IVONNE LUCERO</t>
  </si>
  <si>
    <t>SILVERA ROMERO JUANA LIZETH</t>
  </si>
  <si>
    <t>CHIQUILLAN ORTIZ DIOMILDA</t>
  </si>
  <si>
    <t>TELLO TELLO MARILUZ</t>
  </si>
  <si>
    <t>UQUICHE ÑAHUI MIGUEL ANGEL</t>
  </si>
  <si>
    <t>SALCEDO CABEZAS NANCY CLAUDIA</t>
  </si>
  <si>
    <t>GONZALES ROMERO VANESA</t>
  </si>
  <si>
    <t>FERRER VILLAVICENCIO DEYSI</t>
  </si>
  <si>
    <t>RUPAILLA MEMENZA LUZ LIZBETH</t>
  </si>
  <si>
    <t>PAREDES YUPANQUI ENDIRA YASMINA</t>
  </si>
  <si>
    <t>JUAREZ AYQUIPA KARELYN</t>
  </si>
  <si>
    <t>SULCA CURI ROGER</t>
  </si>
  <si>
    <t>YNTUSCA MALLQUI ALI ESTEFANY</t>
  </si>
  <si>
    <t>GARAY CUYA BREZIA ARACELLI</t>
  </si>
  <si>
    <t>CORAS QUISPE ERIKA</t>
  </si>
  <si>
    <t>FLORES ROMAN EDDER</t>
  </si>
  <si>
    <t>CARDENAS ALCARRAZ RUTH KRISTYE</t>
  </si>
  <si>
    <t>FLORES SOLSOL XIOMI ARLETH</t>
  </si>
  <si>
    <t>PUMALLIHUA HUARCAYA RAYSA IDALYA</t>
  </si>
  <si>
    <t>BALVOA BARAZORDA VIANEY CRISTINA</t>
  </si>
  <si>
    <t>CCAHUANA BERNAOLA ROEL</t>
  </si>
  <si>
    <t>MONTOYA CURE MARIN</t>
  </si>
  <si>
    <t>OSCCO PEREZ INGRITH IVONE</t>
  </si>
  <si>
    <t>VILLAVICENCIO GONZALES AUGUSTO</t>
  </si>
  <si>
    <t>PAREDES GUTIERREZ MEAYCK RUDLOFF</t>
  </si>
  <si>
    <t>CCOPA HUILLCAPOMA ELI MIQUEAS</t>
  </si>
  <si>
    <t>VIVANCO QUINTANA MILTON ERIK</t>
  </si>
  <si>
    <t>HUAMANI OJEDA DAVID MARCELINO</t>
  </si>
  <si>
    <t>ALCARRAZ SALAZAR RUTH ELIZABETH</t>
  </si>
  <si>
    <t>LEON MARIÑO NOELIA</t>
  </si>
  <si>
    <t>GALVAN TAPIA JULMAR CESAR</t>
  </si>
  <si>
    <t>MARTINEZ VILLAR SANDY JESSENIA</t>
  </si>
  <si>
    <t>QUISPE CULI MARIA FLOR ISABEL</t>
  </si>
  <si>
    <t>SOLANO MORAN JHULISA YESELA</t>
  </si>
  <si>
    <t>LOPEZ FARFAN EVELIN THALIA</t>
  </si>
  <si>
    <t>LLASACCE BAUTISTA EDWIN</t>
  </si>
  <si>
    <t>GUZMAN MACHACCA SHEYLA</t>
  </si>
  <si>
    <t>ZARATE ALCARRAZ TANIA</t>
  </si>
  <si>
    <t>FLORES CUBA MICHAEL</t>
  </si>
  <si>
    <t>OSCCO TRINIDAD JASSON FELIX</t>
  </si>
  <si>
    <t>CCOLLCCA HERBAS FELIX</t>
  </si>
  <si>
    <t>GASPAR ROMAN CAROLINA MERCEDES</t>
  </si>
  <si>
    <t>VILLANUEVA ESPIRITU EDWIN</t>
  </si>
  <si>
    <t>MONTERO SALAS ARMINITA</t>
  </si>
  <si>
    <t>406 RED DE SALUD GRAU</t>
  </si>
  <si>
    <t>BACA FLORES MARLITT</t>
  </si>
  <si>
    <t>BERMUDEZ MOREANO VILMA</t>
  </si>
  <si>
    <t>CHIPA QUISPE REYNALDO</t>
  </si>
  <si>
    <t>GOMEZ HUILLCA HERMELINDA</t>
  </si>
  <si>
    <t>MEDINA TITO ABIGAIL SULEM</t>
  </si>
  <si>
    <t>TORRES CARBAJAL BENEDICTA</t>
  </si>
  <si>
    <t>GOMEZ SURQUISLLA DAVID</t>
  </si>
  <si>
    <t>LLALLEORCCO VALENZUELA TITO</t>
  </si>
  <si>
    <t>ALVARADO SILVA YNES OLIVIA</t>
  </si>
  <si>
    <t>OPERADOR DE SISTEMAS</t>
  </si>
  <si>
    <t>HILARES CATALAN FRANKLIN FREDDY</t>
  </si>
  <si>
    <t>LIMA BENDEZU JAVIER MIGUEL</t>
  </si>
  <si>
    <t>CIRUJANO DENTISTA</t>
  </si>
  <si>
    <t>MARQUEZ PINARES JHOEL ALDIMIR</t>
  </si>
  <si>
    <t>PUMACAYO CRUZ MARISOL</t>
  </si>
  <si>
    <t>QUISPE PUMACAYO LEONCIO</t>
  </si>
  <si>
    <t>ALARCON SOLIS MARLENE</t>
  </si>
  <si>
    <t>CASANI MEZA EDGAR</t>
  </si>
  <si>
    <t>CAYTUIRO TUERO GABY</t>
  </si>
  <si>
    <t>CONTRERAS PIZARRO CARLA</t>
  </si>
  <si>
    <t>CRUZADO SANCHEZ ROGER</t>
  </si>
  <si>
    <t>BACHILLER EN ABOGACIA</t>
  </si>
  <si>
    <t>AUXILIAR DE MANTENIMIENTO</t>
  </si>
  <si>
    <t>DE AYALA ZEA EDISON</t>
  </si>
  <si>
    <t>HUARCAYA MIRAYA MILY VIVIANA</t>
  </si>
  <si>
    <t>HURTADO AYQUIPA EILEEN JENNIFER</t>
  </si>
  <si>
    <t>BACHILLER  LICENCIADA EN ADMINISTRACION</t>
  </si>
  <si>
    <t>ESPECIALISTA EN LOGISTICA</t>
  </si>
  <si>
    <t>JUAREZ SORIA JULIAN</t>
  </si>
  <si>
    <t>LUNA TELLO CARLA</t>
  </si>
  <si>
    <t>PALOMINO ALLENDE WILBERT</t>
  </si>
  <si>
    <t>PEREZ JANAMPA JULIA EMILIA</t>
  </si>
  <si>
    <t>EGRESADA EN ABOGACIA</t>
  </si>
  <si>
    <t>QUISPE MARTINEZ DENNYZE SKARLY</t>
  </si>
  <si>
    <t>SOTO ABARCA BRENDA ROSARIO</t>
  </si>
  <si>
    <t>SOTO JARA EDWIN</t>
  </si>
  <si>
    <t>TORRES GALLO JORGE ANIVAL</t>
  </si>
  <si>
    <t>INGENIERO CIVIL</t>
  </si>
  <si>
    <t>VELASQUEZ HUILLCA ARMEN</t>
  </si>
  <si>
    <t>WARTHON FELIX MAXHIOMER</t>
  </si>
  <si>
    <t>ZANABRIA VALENZUELA BETTY</t>
  </si>
  <si>
    <t>CAITUIRO WARTHON ALEXANDRA GRACIELA</t>
  </si>
  <si>
    <t>COLLANA TORRES MIGUEL ANGEL</t>
  </si>
  <si>
    <t>MEDICO CIRUJANO</t>
  </si>
  <si>
    <t>CUSI CACERES CARMEN ROSA</t>
  </si>
  <si>
    <t>GARATE HUILLCA ELMER</t>
  </si>
  <si>
    <t>MENDEZ VARAS EDER JHONNATAN</t>
  </si>
  <si>
    <t>QUISPE FLORES MODESTO</t>
  </si>
  <si>
    <t>QUISPE HUANCAHUIRE SYNDI</t>
  </si>
  <si>
    <t>QUISPE JUAREZ YENIFER</t>
  </si>
  <si>
    <t>ROMAN RIVEROS DORA</t>
  </si>
  <si>
    <t>SALAZAR ARENAS BETHY</t>
  </si>
  <si>
    <t>SERRANO SARMIENTO RAUL</t>
  </si>
  <si>
    <t>SORIA TELLO LIZ</t>
  </si>
  <si>
    <t>TTITO ARCE MARIZOL</t>
  </si>
  <si>
    <t>TUIRO SOTO SAYURI</t>
  </si>
  <si>
    <t>VARGAS SAAVEDRA LISBET MARIA</t>
  </si>
  <si>
    <t>WARTHON QUINTANILLA NICOLAI</t>
  </si>
  <si>
    <t>CONDORI HERHUAY ALIDA LUZ</t>
  </si>
  <si>
    <t>CHOQUE HUILLCA MARCO</t>
  </si>
  <si>
    <t>PUMACAYO CALLA TANIA ROCIO</t>
  </si>
  <si>
    <t>CAYTUIRO ZAMALLOA SALLY</t>
  </si>
  <si>
    <t>HURTADO ESPINOZA EDILBERTO</t>
  </si>
  <si>
    <t>CRUZ SOTO ISABEL MARIA</t>
  </si>
  <si>
    <t>BARRIENTOS CERDA EDITH</t>
  </si>
  <si>
    <t>BENITES HUIHUA JAKELYN</t>
  </si>
  <si>
    <t>QUISPE CCOAQUIRA LENIN DAVID</t>
  </si>
  <si>
    <t>CCAHUANA ALARCON KATHERIN</t>
  </si>
  <si>
    <t>BARRIOS CABRERA GILDA</t>
  </si>
  <si>
    <t>CONTRERAS CCONISLLA WENCESLAO</t>
  </si>
  <si>
    <t>GUEVARA AROTAYPE VICTOR HUGO</t>
  </si>
  <si>
    <t>HUAMANI PEREZ ARMANDO</t>
  </si>
  <si>
    <t>HURTADO PANIAGUA JOAQUIN</t>
  </si>
  <si>
    <t>JOVE MAMANI ABEL MARIO</t>
  </si>
  <si>
    <t>MOLINA CHIRINOS GENARO</t>
  </si>
  <si>
    <t>PEREZ SANCHEZ LUIS</t>
  </si>
  <si>
    <t>QUISPE SALAS NELIDA</t>
  </si>
  <si>
    <t>ROMAN SANCHEZ FELICIANO</t>
  </si>
  <si>
    <t>VEGA CASAS KATHY</t>
  </si>
  <si>
    <t>JUYO LEO EDHUAR</t>
  </si>
  <si>
    <t>PANIAGUA TUERO GREGORIA</t>
  </si>
  <si>
    <t>JAYO BENDEZU FLOR PAMELA</t>
  </si>
  <si>
    <t>VARGAS ZEA GENARA</t>
  </si>
  <si>
    <t>HUAMANI GONZALES SOLEDAD</t>
  </si>
  <si>
    <t>HUAMANI VARGAS CARLOS</t>
  </si>
  <si>
    <t>RAFAELE PERALTA GUZMAN</t>
  </si>
  <si>
    <t>ARCAYA CONDORI ALEXANDER LUCIANO</t>
  </si>
  <si>
    <t>CACERES PESEROS VELQUIZA</t>
  </si>
  <si>
    <t>CURI ARCE DAYSI</t>
  </si>
  <si>
    <t>GIRON MEZA ROCIO DENISSE</t>
  </si>
  <si>
    <t>LEON CRUZ JHON ERASMO</t>
  </si>
  <si>
    <t>REIME SANCHEZ TESSY</t>
  </si>
  <si>
    <t>SANCHEZ RETAMOZO JOEL</t>
  </si>
  <si>
    <t>ÑAHUINLLA CONDORI GIROMA</t>
  </si>
  <si>
    <t>CRUZ VILLAFUERTE VIOLETA</t>
  </si>
  <si>
    <t>SANCHEZ TOMAYLLA CORAZON AMPAR</t>
  </si>
  <si>
    <t>TAPIA UMERES ATILIO</t>
  </si>
  <si>
    <t>UMPIRE PUMACAYO FILIBERTO FROILAN</t>
  </si>
  <si>
    <t>ROMAN HUAMAN LUZ NELLY</t>
  </si>
  <si>
    <t>LAYME HERRERA WINDER</t>
  </si>
  <si>
    <t>NECOCHEA ELGUERA DANELI</t>
  </si>
  <si>
    <t>DULANTO PIO KRISBET ESTEFANN</t>
  </si>
  <si>
    <t>YAGUNO CONDORI ALFREDO</t>
  </si>
  <si>
    <t>CALLALLI MERINO NADIA LAVINIA</t>
  </si>
  <si>
    <t>VELASQUEZ HUILLCA DORA</t>
  </si>
  <si>
    <t>MOLINA CHIRINOS ROSA</t>
  </si>
  <si>
    <t>HUAMANI CONDORI LIVIA</t>
  </si>
  <si>
    <t>HUILLCA QUISPE NERY</t>
  </si>
  <si>
    <t>LIMA HUILLCA LUCILA</t>
  </si>
  <si>
    <t>RAMIREZ QUINTANA MERCEDES ROXANA</t>
  </si>
  <si>
    <t>SUBELETE YAGUNO VABILONIA</t>
  </si>
  <si>
    <t>CHUMBE HUACHACA LEONIDAS CAMILO</t>
  </si>
  <si>
    <t>QUISPE GOMEZ TRIFON</t>
  </si>
  <si>
    <t>HUAMANI BORDA SINTIA</t>
  </si>
  <si>
    <t>ARIAS HUAMANI ROCIO CELINA</t>
  </si>
  <si>
    <t>CARRASCO QUISPE YASURI ESTHER</t>
  </si>
  <si>
    <t>CERVANTES JURO GILBERT</t>
  </si>
  <si>
    <t>HUAMAN MUÑOZ CARLOS</t>
  </si>
  <si>
    <t>LEGUIA QUISPE ELIZABETH ROCIO</t>
  </si>
  <si>
    <t>MEDINA JANAMPA ANGIE CELESTE</t>
  </si>
  <si>
    <t>MENDOZA ROJAS FORTUNATO</t>
  </si>
  <si>
    <t>MOREANO CUELLAR NERIDA</t>
  </si>
  <si>
    <t>ROJAS CANTA RENATO</t>
  </si>
  <si>
    <t>SANTOS SURCO GILMAR</t>
  </si>
  <si>
    <t>TAYPE CRUZ NANCY</t>
  </si>
  <si>
    <t>VASQUEZ ELGUERA ROMMEL</t>
  </si>
  <si>
    <t>AIQUIPA TORRES YUDITH ROCIO</t>
  </si>
  <si>
    <t>ARONE PUMACAYO MARIA</t>
  </si>
  <si>
    <t>MENDOZA VALDIVIA WILBER EDISON</t>
  </si>
  <si>
    <t>PEDRAZA RUIZ NEIL CESAR</t>
  </si>
  <si>
    <t>VIVANCO VALENCIA ALAN RICHARD</t>
  </si>
  <si>
    <t>PANIAGUA TUERO NOIMY</t>
  </si>
  <si>
    <t>MOLINA LLANQUE YANET</t>
  </si>
  <si>
    <t>INQUIL SANCHEZ ADOLFO</t>
  </si>
  <si>
    <t>QUISPE AVILES DIANA</t>
  </si>
  <si>
    <t>ACRA GONZALES ERASMO</t>
  </si>
  <si>
    <t>CARBAJAL RAYME ELVY</t>
  </si>
  <si>
    <t>CALVO CHALCO JUAN CARLOS</t>
  </si>
  <si>
    <t>COMENTERO MOSQUEIRA YASMINA</t>
  </si>
  <si>
    <t>RED DE SALUD AYMARAES</t>
  </si>
  <si>
    <t>OPERADOR PAD</t>
  </si>
  <si>
    <t>HUAMANI LLACSA RODOLFO</t>
  </si>
  <si>
    <t>AYME CIPRIAN ANABEL</t>
  </si>
  <si>
    <t>TRABAJADOR DE LIMPIEZA</t>
  </si>
  <si>
    <t>VILLAVICENCIO FUENTES REYNA</t>
  </si>
  <si>
    <t>RUIZ PALOMINO MARIA LOURDES</t>
  </si>
  <si>
    <t>DIAZ QUISPE JOSEFA</t>
  </si>
  <si>
    <t>JUAREZ CHIPAYO EVA</t>
  </si>
  <si>
    <t>SALLUCA MENDOZA KARLA AMELIA</t>
  </si>
  <si>
    <t>MEDRANO CARRASCO KELVIN</t>
  </si>
  <si>
    <t>ARENAS URFANO DELIA</t>
  </si>
  <si>
    <t>AVENDAÑO BARRIENTOS SANTOS</t>
  </si>
  <si>
    <t>CHOFER I</t>
  </si>
  <si>
    <t>AYQUIPA ACUÑA FRANKLIN MELQUIADES</t>
  </si>
  <si>
    <t>CIRUJANO DENTISTA I</t>
  </si>
  <si>
    <t>BOLUARTE CONTRERAS MARISELA</t>
  </si>
  <si>
    <t xml:space="preserve">MEDICO </t>
  </si>
  <si>
    <t>SORIA TELLO KLIBER OSWALDO</t>
  </si>
  <si>
    <t>ARCOS QUIRHUAYO JESUS RAUL</t>
  </si>
  <si>
    <t>SAAVEDRA PINARES RICHARD</t>
  </si>
  <si>
    <t>LLACSA CUARESMA IGNACIO</t>
  </si>
  <si>
    <t>ONTON CONDORCUYA BENITO</t>
  </si>
  <si>
    <t>PAREJA ANAMARIA SOLEDAD YANET</t>
  </si>
  <si>
    <t>PELAYO HUANACO ROSMERY</t>
  </si>
  <si>
    <t>TECNICO EN FARMACIA I</t>
  </si>
  <si>
    <t>PEÑA VARGAS MARIA LUZ</t>
  </si>
  <si>
    <t>RONDAN PIMENTEL JANTER</t>
  </si>
  <si>
    <t>VALENTE MORALES HERMENEGILDA ELMER</t>
  </si>
  <si>
    <t>BIOLOGO</t>
  </si>
  <si>
    <t>HUARIPOMA HUAYLLANI EDITH</t>
  </si>
  <si>
    <t>CONDORI PALOMINO JOSE ALVARO</t>
  </si>
  <si>
    <t>TERRAZAS FUENTES HUGO</t>
  </si>
  <si>
    <t>OROSCO GUILLEN MARCOS</t>
  </si>
  <si>
    <t>TAPIA FAJARDO FELIPE</t>
  </si>
  <si>
    <t>BORDA ACUÑA HERMELINDA</t>
  </si>
  <si>
    <t>MOLINA SALGUERO MARGOTH</t>
  </si>
  <si>
    <t>GUTIERREZ HUAMAN ALICIA</t>
  </si>
  <si>
    <t>CABRERA BALLADARES FRANCISCO</t>
  </si>
  <si>
    <t>DIRECTOR</t>
  </si>
  <si>
    <t>PALOMINO GUIZADO HECTOR</t>
  </si>
  <si>
    <t>ZUTA RIPA KATHERINE ESTEFANI</t>
  </si>
  <si>
    <t>PLANIFICADOR</t>
  </si>
  <si>
    <t>NAVENTA QUISPE HUGO</t>
  </si>
  <si>
    <t>RIVERA LOAYZA MARCEL</t>
  </si>
  <si>
    <t>SUCÑER PEREZ TEODOLINDA</t>
  </si>
  <si>
    <t>TINCO CORTEZ MERLYTH</t>
  </si>
  <si>
    <t>VARGAS SALAS YURI</t>
  </si>
  <si>
    <t>QUIMICO</t>
  </si>
  <si>
    <t>CUCCHI APAZA MARLENY</t>
  </si>
  <si>
    <t>MONTESINOS MELENDEZ MARGOT EMILIA</t>
  </si>
  <si>
    <t>QUINTANA AGUILAR EDSON MAURICIO</t>
  </si>
  <si>
    <t>PSICOLOGO</t>
  </si>
  <si>
    <t>QUISPE ZEA SABINA MARIBEL</t>
  </si>
  <si>
    <t>AEDO CONCHA SILVIA HYPATIA</t>
  </si>
  <si>
    <t>MORALES CAHUANA DORIS ROXANA</t>
  </si>
  <si>
    <t>LARREA ASCUE LINDA LISI</t>
  </si>
  <si>
    <t>VALDEZ GARCIA EVELING CECILIA</t>
  </si>
  <si>
    <t>ARANIBAR SIHUIS RINA ISABEL</t>
  </si>
  <si>
    <t>CHUMBES SEGOVIA SIMON MISAEL</t>
  </si>
  <si>
    <t>VILLCAS JOÑAS EDA LUZ</t>
  </si>
  <si>
    <t>MIRANDA VARGAS KRYS FIORELLA</t>
  </si>
  <si>
    <t>DELGADO CENTENO LINDA NATHALY</t>
  </si>
  <si>
    <t>LIZARRAGA RAMOS ELIENNTH STEFANNY</t>
  </si>
  <si>
    <t>JURO CONTRERAS ZORAIMA</t>
  </si>
  <si>
    <t>MAYHUIRE VARGAS KANDY YANINA</t>
  </si>
  <si>
    <t>ORMEÑO SANCHEZ PAOLA JANETH</t>
  </si>
  <si>
    <t>CHIPANA CARDENAS NANCY</t>
  </si>
  <si>
    <t>GOBEA HUARAND JUAN CARLOS</t>
  </si>
  <si>
    <t>PAREJA ACHATA ALEJANDRO</t>
  </si>
  <si>
    <t>BOLUARTE CONTRERAS WILDER</t>
  </si>
  <si>
    <t>PACHECO VALER HADER ROLY</t>
  </si>
  <si>
    <t xml:space="preserve">CONTADOR </t>
  </si>
  <si>
    <t>PALOMINO SEGUNDO ALEXANDER</t>
  </si>
  <si>
    <t>RED DE SALUD COTABAMBAS</t>
  </si>
  <si>
    <t>ACITVIDADES DE ASISTENCIAL</t>
  </si>
  <si>
    <t>JOYO HUAYTA CINDY ANABEL</t>
  </si>
  <si>
    <t>ALARCON TICONA MARIA</t>
  </si>
  <si>
    <t>ACTIVIDADES DE LIMPPIEZA</t>
  </si>
  <si>
    <t>ARREDONDO MALLMA ABEL</t>
  </si>
  <si>
    <t>SIN TITULO</t>
  </si>
  <si>
    <t>CARIRE CCARHUAS IRENE</t>
  </si>
  <si>
    <t>LICENCIA EN ENFERMERIA</t>
  </si>
  <si>
    <t>GUIZADO ACOSTA ELIZABEHT</t>
  </si>
  <si>
    <t>PORTILLA ORTIZ YENI</t>
  </si>
  <si>
    <t>DIGITACION</t>
  </si>
  <si>
    <t>RAMOS OVIEDO MARYORE</t>
  </si>
  <si>
    <t>VICENCIO ARIAS YANETH</t>
  </si>
  <si>
    <t>CONDUCTOR DE AMBULANCIA</t>
  </si>
  <si>
    <t>SIPAUCAR OLMEDO MARCELINO</t>
  </si>
  <si>
    <t>SIN GRADO</t>
  </si>
  <si>
    <t>LEON MORALES OSCAR</t>
  </si>
  <si>
    <t>CIRUJA DENTISTA</t>
  </si>
  <si>
    <t>INGA HUAMANI CARMEN ROSA</t>
  </si>
  <si>
    <t>MEDINA PESE PAOLO ALEXANDER</t>
  </si>
  <si>
    <t>QUISPE BELLO YESICA</t>
  </si>
  <si>
    <t>GOMEZ ARRIAGA ROSMERI</t>
  </si>
  <si>
    <t>QUISPE LOPEZ ALEXANDER</t>
  </si>
  <si>
    <t>SANCHEZ MANTILLA ROSA CARMEN</t>
  </si>
  <si>
    <t>CARBAJAL TRUJILLO RENE</t>
  </si>
  <si>
    <t>SALUD APURIMAC</t>
  </si>
  <si>
    <t>ABARCA EZEQUILLA JULIAN</t>
  </si>
  <si>
    <t>Profesional</t>
  </si>
  <si>
    <t>AEDO ANAMPA MAURO</t>
  </si>
  <si>
    <t>Tecnico</t>
  </si>
  <si>
    <t>BERNALES RIVERA KATYA</t>
  </si>
  <si>
    <t>Profesional de la Salud</t>
  </si>
  <si>
    <t>BLANCO CORDOVA JESSICA</t>
  </si>
  <si>
    <t>BORDA AROSTEGUI LUZ MARINA</t>
  </si>
  <si>
    <t>CABRERA VILCAS ELISA</t>
  </si>
  <si>
    <t>Auxiliar</t>
  </si>
  <si>
    <t>CCAHUANA CASO JOSE FRANCISCO</t>
  </si>
  <si>
    <t>CERVANTES JURO IVAN YEMY</t>
  </si>
  <si>
    <t>FLORES TURPO MARGOT</t>
  </si>
  <si>
    <t xml:space="preserve">Profesional </t>
  </si>
  <si>
    <t>GUZMAN CHIRINOS ROSMERY</t>
  </si>
  <si>
    <t>LUNA VASQUEZ SARA STEFANY</t>
  </si>
  <si>
    <t>MONZON PAREJA NANCY</t>
  </si>
  <si>
    <t>ORBESO HERHUAY YUDDY</t>
  </si>
  <si>
    <t>REYES CAMANI GRACIELA</t>
  </si>
  <si>
    <t>SALAS YALLI ELVIO</t>
  </si>
  <si>
    <t>SOTO ROJAS YASMINY</t>
  </si>
  <si>
    <t>TORRES NIÑO DE GUZMAN ROMMY VIANNE</t>
  </si>
  <si>
    <t>VILLANUEVA HUARANCA MEDALITH</t>
  </si>
  <si>
    <t>VIVANCO MONTAÑO VICTORHUGO MARCIAL</t>
  </si>
  <si>
    <t>ARONE GALINDO LIDIA</t>
  </si>
  <si>
    <t>BARAZORDA CHAVEZ JESUS</t>
  </si>
  <si>
    <t>BERTTINI SOSA GIANNINO PIERRE</t>
  </si>
  <si>
    <t>CARDENAS SERRATO BENIGNO</t>
  </si>
  <si>
    <t>TECNICO EN SEGURIDAD</t>
  </si>
  <si>
    <t>CHUNQUI NIÑO DE GUZMAN GEORGE</t>
  </si>
  <si>
    <t>GAMBOA MOLINA ELSA ELENA</t>
  </si>
  <si>
    <t>HILARES MARURI YESSICA</t>
  </si>
  <si>
    <t>LUNA ESPINOZA HERSON</t>
  </si>
  <si>
    <t>LUNA TRUJILLO FRANCISCO</t>
  </si>
  <si>
    <t>MAMANI APAZA PERCY</t>
  </si>
  <si>
    <t>PAREJA AYERVE SOFIA</t>
  </si>
  <si>
    <t>PERALTA CASTAÑEDA YAKELIN</t>
  </si>
  <si>
    <t>QUINTANA SOLIS ROSARIO</t>
  </si>
  <si>
    <t>SARMIENTO CHUIMA JESUS</t>
  </si>
  <si>
    <t>UTANI TOMAYLLA IDA</t>
  </si>
  <si>
    <t>VILLEGAS GUIZADO HILDA</t>
  </si>
  <si>
    <t>EDUCACION  AYMARAES</t>
  </si>
  <si>
    <t>1432-EDUCACION AYMARAES</t>
  </si>
  <si>
    <t xml:space="preserve">CHRISTIAN ZEGARRA   CASABLANCA </t>
  </si>
  <si>
    <t xml:space="preserve">FELIPE MOLINA    HUAMAN </t>
  </si>
  <si>
    <t xml:space="preserve">DANIEL MALLMA    ROMAN </t>
  </si>
  <si>
    <t xml:space="preserve">MONICA ANTONIO    RAMIREZ </t>
  </si>
  <si>
    <t>PROFESOR</t>
  </si>
  <si>
    <t>FREDDY ALONZO LIMAYLLA  ROJAS</t>
  </si>
  <si>
    <t>BACH. SPICOLOGIA</t>
  </si>
  <si>
    <t xml:space="preserve">PAUL SANTIAGO ALLAUCA    DAVALOS </t>
  </si>
  <si>
    <t>TE. EN COMPUTACION E INFORMATICA</t>
  </si>
  <si>
    <t>CONCLUIDO</t>
  </si>
  <si>
    <t xml:space="preserve">MELISSA ELIANA GONZALES    HUALLPA </t>
  </si>
  <si>
    <t>BACH. ADMINISTRACION</t>
  </si>
  <si>
    <t xml:space="preserve">ALEJANDRO MONTOYA    ONTON </t>
  </si>
  <si>
    <t xml:space="preserve">YORSH PATRICK VILLEGAS    VILLEGAS </t>
  </si>
  <si>
    <t xml:space="preserve">JULIO ALLCCA    LLANO </t>
  </si>
  <si>
    <t xml:space="preserve">WILLIAM DOMINGO TINCO    TAYPE </t>
  </si>
  <si>
    <t>TITULADO DE PROFESOR</t>
  </si>
  <si>
    <t xml:space="preserve">NANCY CONTRERAS    ALARCON </t>
  </si>
  <si>
    <t>SECRETARIADO</t>
  </si>
  <si>
    <t xml:space="preserve">LISZETH RAMIREZ   NIÑO DE GUZMAN </t>
  </si>
  <si>
    <t>ANGIE VICTORIA VELASQUEZ  ARANCIAL</t>
  </si>
  <si>
    <t xml:space="preserve">ALCIRA BASILIA ZELA   ANAMARIA </t>
  </si>
  <si>
    <t>TITULO DE PROFESOR</t>
  </si>
  <si>
    <t xml:space="preserve">ADELÍ TORRES   PALACIOS </t>
  </si>
  <si>
    <t xml:space="preserve">AUGUSTO INGA   BAEZ </t>
  </si>
  <si>
    <t xml:space="preserve">HECTOR RAMOS   TAMAYO </t>
  </si>
  <si>
    <t>EDITH MARIBEL FERNANDEZ  QUISPERIMA</t>
  </si>
  <si>
    <t>JOSE LUIS CHUCO  CORDOVA</t>
  </si>
  <si>
    <t>YESSICA CAVERO    TORRES</t>
  </si>
  <si>
    <t>BACH. INGIENERIA E INFORMATICA</t>
  </si>
  <si>
    <t xml:space="preserve">MOISES DAVID SALAZAR   CHAVEZ </t>
  </si>
  <si>
    <t xml:space="preserve">SILVESTRA VALENCIA   BRAVO </t>
  </si>
  <si>
    <t xml:space="preserve">WILDER SANCHEZ   ACOSTUPA </t>
  </si>
  <si>
    <t xml:space="preserve">IDA SOFIA SALAZAR   CHAVEZ  </t>
  </si>
  <si>
    <t>GEST. LOC DE I.E</t>
  </si>
  <si>
    <t xml:space="preserve">ELI ROJAS    LLACCTA </t>
  </si>
  <si>
    <t>CONTABILIDAD</t>
  </si>
  <si>
    <t>LICENCIADO EN CONTABILIDAD</t>
  </si>
  <si>
    <t>RESP. ATENCION.CRA</t>
  </si>
  <si>
    <t>ROSA VICTORIA CAMPOS  PAUCCA</t>
  </si>
  <si>
    <t>RESP. LOC. CAL. INFOR</t>
  </si>
  <si>
    <t xml:space="preserve">MARCOS TINTAYA   AYVAR </t>
  </si>
  <si>
    <t>ING. DE SISTEMAS</t>
  </si>
  <si>
    <t>ACOMP. PEDAG- PRIMARIA-POLI</t>
  </si>
  <si>
    <t xml:space="preserve">MARISOL CARRASCO    ROMAN </t>
  </si>
  <si>
    <t>MAGDA MILAGRO VELASQUEZ  REYNAGA</t>
  </si>
  <si>
    <t xml:space="preserve">EDY HURTADO   PALOMINO </t>
  </si>
  <si>
    <t>ACOMP. PEDAG- EIB-INICIAL</t>
  </si>
  <si>
    <t>ANNETTE GUTIERREZ  SEGOVIA</t>
  </si>
  <si>
    <t>JOSEFA GUERRERO    SUAREZ</t>
  </si>
  <si>
    <t>ACOMP. PEDAG- EIB- PRIMARIA</t>
  </si>
  <si>
    <t xml:space="preserve">YOVANA MENEJES   PALOMINO </t>
  </si>
  <si>
    <t>MANUEL RAMIREZ   TORRES</t>
  </si>
  <si>
    <t xml:space="preserve">PAULINO TAPARA   MENDOZA </t>
  </si>
  <si>
    <t xml:space="preserve">EDWIN SARMIENTO    INCA </t>
  </si>
  <si>
    <t>SEGUI. EN GET. ADM IE</t>
  </si>
  <si>
    <t xml:space="preserve">ASUNCION DAMIAN    PAUCAR </t>
  </si>
  <si>
    <t>ESPC. ABASTECIMIENTO</t>
  </si>
  <si>
    <t xml:space="preserve">PORFIRIO HUAYHUA   GIBAJA </t>
  </si>
  <si>
    <t xml:space="preserve">EDGAR BAEZ    CABALLERO </t>
  </si>
  <si>
    <t>ESPECIALISTA EN CONTABILIDAD</t>
  </si>
  <si>
    <t xml:space="preserve">EMMANUEL DIMAS CATALAN   TAIPE </t>
  </si>
  <si>
    <t>ESPC. MONITOREO DE EVALUACION</t>
  </si>
  <si>
    <t>ERIK ALONSO CERON  QUISPE</t>
  </si>
  <si>
    <t>ADMINISTRACION</t>
  </si>
  <si>
    <t>ESPC. PROCESO ADM. DISCIPLINARIO</t>
  </si>
  <si>
    <t>DELIA PANEBRA  SANCHEZ</t>
  </si>
  <si>
    <t>ESPC. CONVIVENCIA ESCOLAR</t>
  </si>
  <si>
    <t>BRAULIO CESAR MARIN  PRADO</t>
  </si>
  <si>
    <t>SPICOLOGO</t>
  </si>
  <si>
    <t>LIC. EN SPICOLOGIA</t>
  </si>
  <si>
    <t>GESTOR CURRICULAR</t>
  </si>
  <si>
    <t>JESUS ABRAHAM GOMEZ  CASTRO</t>
  </si>
  <si>
    <t>LIC. EN EDUCACION</t>
  </si>
  <si>
    <t>DOCTOR</t>
  </si>
  <si>
    <t>EDUCACION  CHANKA</t>
  </si>
  <si>
    <t>0301/0754 EDUCACION CHANKA</t>
  </si>
  <si>
    <t>TÉCNICO EN RECURSOS HUMANOS</t>
  </si>
  <si>
    <t>GARAYAR VELASQUEZ, DANIEL</t>
  </si>
  <si>
    <t>INGENIERIA DE SISTEMAS</t>
  </si>
  <si>
    <t>TÉCNICO EN ALMACÉN</t>
  </si>
  <si>
    <t>LLACCHUAS VALDIVIA, CIRILO</t>
  </si>
  <si>
    <t>TECNICO EN COMPUTACION</t>
  </si>
  <si>
    <t>TENCNICO</t>
  </si>
  <si>
    <t>TÉCNICO EN REGISTRO DE PERSONAL</t>
  </si>
  <si>
    <t>CONTRERAS GALVEZ, BRYAN</t>
  </si>
  <si>
    <t>TÉCNICO EN INFRAESTRUCTURA</t>
  </si>
  <si>
    <t>GUERRA SIERRA, JIMMY</t>
  </si>
  <si>
    <t>TÉCNICO EN ESCALAFON</t>
  </si>
  <si>
    <t>ATAO MEDINA, JULIO</t>
  </si>
  <si>
    <t>LIENCIADO EN EDUCACION</t>
  </si>
  <si>
    <t>ATAIPOMA AROSTE, JUAN</t>
  </si>
  <si>
    <t>PROFESOR DE PRIMARIA</t>
  </si>
  <si>
    <t>DOCENTE</t>
  </si>
  <si>
    <t>CRAEIP</t>
  </si>
  <si>
    <t>VERGARA ORTIZ, ELSA</t>
  </si>
  <si>
    <t>PROFESOR DE INICIAL</t>
  </si>
  <si>
    <t>OPERADOR ADMINISTRATIVO</t>
  </si>
  <si>
    <t>BARRERA CANALES, EDWIN</t>
  </si>
  <si>
    <t>TÉCNICO EN TESORERIA</t>
  </si>
  <si>
    <t>VARGAS CCARHUAS, JANETH</t>
  </si>
  <si>
    <t>TÉCNICO EN CONTABILIDAD</t>
  </si>
  <si>
    <t>ZUÑIGA TITO, NIKEN MARCO</t>
  </si>
  <si>
    <t>ASISTENTE ADMINISTRATIVO - COORDINACION DEL SISTEMA DE PERSONAL</t>
  </si>
  <si>
    <t>ZULOAGA CAMACHO, MILVIA YOVANA</t>
  </si>
  <si>
    <t>ASISTENTE ADMINISTRATIVO - ALMACEN</t>
  </si>
  <si>
    <t>RODAS MENDIVIL, JHON EDISON</t>
  </si>
  <si>
    <t>BACHILLER EN CONTABILIDAD</t>
  </si>
  <si>
    <t>ASISTENTE ADMINISTRATIVO - DIRECCIÓN</t>
  </si>
  <si>
    <t>NAVARRO CONDORI, MARLENY</t>
  </si>
  <si>
    <t>SECRETARIA TECNICA</t>
  </si>
  <si>
    <t>ASISTENTE ADMINISTRATIVO - ABASTECIMIENTOS</t>
  </si>
  <si>
    <t>VARGAS SOTAYA, DORIS NATALY</t>
  </si>
  <si>
    <t>MEDINA QUISPE, WILLIAM</t>
  </si>
  <si>
    <t>PROFESOR EN ED. FISICA</t>
  </si>
  <si>
    <t>ASISTENTE TECNICO PERSONAL (SEMAFORO ESCUELA)</t>
  </si>
  <si>
    <t>HUARCAYA SANCHEZ, FREDY</t>
  </si>
  <si>
    <t>SEC. COMPLETA</t>
  </si>
  <si>
    <t>PAHUARA ROMAN, EDWIN</t>
  </si>
  <si>
    <t>ASISTENTE ADMINISTRATIVO - REMUNERACIONES</t>
  </si>
  <si>
    <t>CURI ALARCON, NEIDA ESTEFANI</t>
  </si>
  <si>
    <t>442 GOBIERNO REGIONAL DE APURIMAC</t>
  </si>
  <si>
    <t>747 SEDE CENTRAL</t>
  </si>
  <si>
    <t>LEON CARRION ALEJADRO WILBER</t>
  </si>
  <si>
    <t>PROPIO</t>
  </si>
  <si>
    <t>234.88M2</t>
  </si>
  <si>
    <t>01/01/2020 al 31/12/2021</t>
  </si>
  <si>
    <t>MENSUAL</t>
  </si>
  <si>
    <t>PALOMINO BERRIENTOS  RICHARD VICTOR</t>
  </si>
  <si>
    <t>TERCEROS</t>
  </si>
  <si>
    <t>15/11/2020 al 30/09/2020</t>
  </si>
  <si>
    <t>747  SEDE CENTRAL</t>
  </si>
  <si>
    <t xml:space="preserve">SARMIENTO CORDOVA JESUS </t>
  </si>
  <si>
    <t xml:space="preserve"> PROPIO</t>
  </si>
  <si>
    <t>01/01/2020 al 31/12/2020</t>
  </si>
  <si>
    <t>CCASANI MEZA VICTOR</t>
  </si>
  <si>
    <t xml:space="preserve"> CCASANI MEZA VICTOR</t>
  </si>
  <si>
    <t>01/01/2020 al 31/12/2022</t>
  </si>
  <si>
    <t>BENIFICENCIA PUBLICA</t>
  </si>
  <si>
    <t>800M2</t>
  </si>
  <si>
    <t xml:space="preserve"> AYALA  BALLON HERMELINDA</t>
  </si>
  <si>
    <t>500M2</t>
  </si>
  <si>
    <t>01/01/2020 AL 31/12/2020</t>
  </si>
  <si>
    <t>CICCA</t>
  </si>
  <si>
    <t>01/01/2020 AL 01/05/2020</t>
  </si>
  <si>
    <t>CENTRO CULTURAL PARROQUIAL ROBERTO GHIDINI</t>
  </si>
  <si>
    <t>300M2</t>
  </si>
  <si>
    <t>COLEGIO DE INGENIEROS DEL PERU CONSEJO DEPARTAMENTAL APURIMAC</t>
  </si>
  <si>
    <t>S/. 1, 100.00</t>
  </si>
  <si>
    <t>INMOBILIARIA MISKI SAC</t>
  </si>
  <si>
    <t>120M2</t>
  </si>
  <si>
    <t>NO</t>
  </si>
  <si>
    <t>26/07/2019 AL 26/02/2020</t>
  </si>
  <si>
    <t>S/. 6,000.00</t>
  </si>
  <si>
    <t>ALARCON SARAVIA BELISARIO</t>
  </si>
  <si>
    <t>X</t>
  </si>
  <si>
    <t>ENERO A DICIEMBRE</t>
  </si>
  <si>
    <t>SALAS CAMACHO HUGO</t>
  </si>
  <si>
    <t>O9533416</t>
  </si>
  <si>
    <t>ENERO A ABRIL</t>
  </si>
  <si>
    <t>1359 SUB REGION CHINCHEROS</t>
  </si>
  <si>
    <t>RAMIREZ GUILLEN NERI</t>
  </si>
  <si>
    <t>VILLA CALDERON TEOBALDO</t>
  </si>
  <si>
    <t>01/03/2021 al 31/12/2021</t>
  </si>
  <si>
    <t>,MENSUAL</t>
  </si>
  <si>
    <t xml:space="preserve"> CAMPOSANO JUAREZ WILLIAM</t>
  </si>
  <si>
    <t>180 M2</t>
  </si>
  <si>
    <t>01/01/2020 AL 31/12/2021</t>
  </si>
  <si>
    <t>S/. 2400.00</t>
  </si>
  <si>
    <t>ALTAMIRANO ECOS MARCO ALDO</t>
  </si>
  <si>
    <t>95 M2</t>
  </si>
  <si>
    <t>01/10/2020 AL 31/12/2021</t>
  </si>
  <si>
    <t>ENCISO FLORES MARIO</t>
  </si>
  <si>
    <t>72 m²</t>
  </si>
  <si>
    <t xml:space="preserve">100 AGRICULTURA </t>
  </si>
  <si>
    <t>RAMIREZ ZEGARRA PABLO JAVIER</t>
  </si>
  <si>
    <t>TERCERO</t>
  </si>
  <si>
    <t>150M2</t>
  </si>
  <si>
    <t>01/03/2020 AL 31/12/2021</t>
  </si>
  <si>
    <t>403 HOSPITAL SUB REGIONAL DE ANDAHUAYLAS</t>
  </si>
  <si>
    <t>CONTRERAS APARCO ISABEL</t>
  </si>
  <si>
    <t>06281749</t>
  </si>
  <si>
    <t>RIVERA GUIZADO JULIAN</t>
  </si>
  <si>
    <t>0755: SALUD APURIMAC</t>
  </si>
  <si>
    <t>ALBITES DE LLANCAY INOCENCIA</t>
  </si>
  <si>
    <t>CERVANTES CABRERA MERY</t>
  </si>
  <si>
    <t>GRUPO LUCIANO R &amp; N E.I.R.L.</t>
  </si>
  <si>
    <t>20606322080</t>
  </si>
  <si>
    <t>INVERSIONES GENERALES "TQ" E.I.R.L. INGE TQ E.I.R.L.</t>
  </si>
  <si>
    <t>20490613235</t>
  </si>
  <si>
    <t>LA GUERRERA EMPRESA INDIVIDUAL DE RESPONSABILIDAD LIMITADA</t>
  </si>
  <si>
    <t>20603412355</t>
  </si>
  <si>
    <t>PALOMINO DE ROJAS ROCIO</t>
  </si>
  <si>
    <t>10311824908</t>
  </si>
  <si>
    <t>SULLCAHUAMAN VALDIGLESIAS SERVANDO</t>
  </si>
  <si>
    <t>10310321643</t>
  </si>
  <si>
    <t>10310441908</t>
  </si>
  <si>
    <t>MEJORAMIENTO DE LOS SERVICIOS EDUCATIVOS EN LA I.E.S.M. RICARDO PALMA DEL C.P. CHUPARO, DISTRITO DE ANCO_HUALLO - CHINCHEROS - APURIMAC</t>
  </si>
  <si>
    <t>LICITACION PUBLICA</t>
  </si>
  <si>
    <t>Contrata</t>
  </si>
  <si>
    <t>007-2018-GRAP (I CONVOCATORIA)</t>
  </si>
  <si>
    <t>CONSORCIO ARANPAST (DAKARP E.I.R.L CON RUC 20527267511 Y CONSTRUCTORA DOBLE M S.A CON RUC 20262396135)</t>
  </si>
  <si>
    <t>Planteada para el 19/12/2021.
Está supeditado a la culminación de la Ejecución de Obra en la fecha prevista</t>
  </si>
  <si>
    <t>MEJORAMIENTO DEL ACCESO A LOS SERVICIOS DE SALUD EN LOS PS I-1: CURANCO, MUTKANI, LLANACCOLLPA, SANTA ROSA, HUACULLO, HUANCARAY Y PALCCAYÑO; PS I-2: CHUÑOHUACHO; DE LA MICRORRED ANTABAMBA, PROVINCIA DE ANTABAMBA, DEPARTAMENTO DE APURIMAC</t>
  </si>
  <si>
    <t xml:space="preserve"> 
2195021</t>
  </si>
  <si>
    <t>001-2019-GRAP (I CONVOCATORIA)</t>
  </si>
  <si>
    <t>OSCAR WILFREDO LUNA CASTILLO (10238862570)</t>
  </si>
  <si>
    <t>Hasta que se resuelva el problema de Conciliación</t>
  </si>
  <si>
    <t>MEJORAMIENTO DEL SERVICIO EDUCATIVO DE NIVEL INICIAL EN LAS INSTITUCIONES EDUCATIVAS, 977 DISTRITO ANDARAPA, 54725, 55006-16, 54494 DISTRITO TUMAY HUARACA, 54631 DISTRITO SANTA MARIA DE CHICMO, PROVINCIA DE ANDAHUAYLAS, REGION APURIMAC</t>
  </si>
  <si>
    <t xml:space="preserve"> 
2276126</t>
  </si>
  <si>
    <t>003-2019-GRAP (II CONVOCATORIA)</t>
  </si>
  <si>
    <t>CONSORCIO TORRECHAYOC (GRUPO VANA CONTRATISTA Y CONSULTORES GENERALES ASUNTA S.A.C CON  RUC 20600223837 E INVERSIONES CUATRO REYNAS E.I.R.L CON RUC N° 20535757811)</t>
  </si>
  <si>
    <t>MEJORAMIENTO DE LOS SERVICIOS DE EDUCACIÓN SECUNDARIA DE LA INSTITUCIÓN EDUCATIVA MANUEL EUFRACIO ALVAREZ DURAN - DISTRITO DE COTABAMBAS - PROVINCIA DE COTABAMBAS - APURÍMAC</t>
  </si>
  <si>
    <t>006-2018-GRAP (I CONVOCATORIA)</t>
  </si>
  <si>
    <t>CONSORCIO AMANCAES,  (DKM E.I.R.L. CON RUC 20527479704 Y ICEL CONTRATISTAS GENERALES S.R.L. CON RUC 20527376484)</t>
  </si>
  <si>
    <t>Supeditado a la Fecha de Ejecución de Obra</t>
  </si>
  <si>
    <t>MEJORAMIENTO DE LA CAPACIDAD RESOLUTIVA DE LOS SERVICIOS DE SALUD DE PRIMER NIVEL DE ATENCION CATEGORIA 1-2 DE PUESTO DE SALUD DE HUAYLLATI</t>
  </si>
  <si>
    <t>004-2019-GRAP/CS-1 (I CONVOCATORIA)</t>
  </si>
  <si>
    <t>DECLARADO NULO - NUEVO PROCEDIMIENTO DE SELECCIÓN</t>
  </si>
  <si>
    <t>MEJORAMIENTO DEL SERVICIO EDUCATIVO, DEL CETPRO DE CHINCHEROS, DISTRITO DE CHINCHEROS, PROVINCIA CHINCHEROS - APURIMAC</t>
  </si>
  <si>
    <t>ADJUDICACIÓN SIMPLIFICADA</t>
  </si>
  <si>
    <t>AS-SM-1-2020-GRAP/CS-1</t>
  </si>
  <si>
    <t>DESIERTO - ACTUALIZACIÓN DE PRESUPUESTO</t>
  </si>
  <si>
    <t>MEJORAMIENTO DEL SERVICIO EDUCATIVO DE LAS I.E.S DAVID SAMANEZ OCAMPO DEL DISTRITO DE TINTAY Y LA I.E.S SEÑOR DE ANIMAS DEL DISTRITO DE JUSTO APU SAHUARAURA - AYMARAES - APURÍMAC</t>
  </si>
  <si>
    <t>LP-SM-5-2019-GRAP-1</t>
  </si>
  <si>
    <t>EN ETAPA DE SUSCRIPCION DEL CONTRATO</t>
  </si>
  <si>
    <t>MEJORAMIENTO Y AMPLIACION DE LOS SISTEMAS DE AGUA POTABLE Y ALCANTARILLADO DE LA CIUDAD DE ABANCAY</t>
  </si>
  <si>
    <t>LP Nº 01-2013-OEI-APURIMAC</t>
  </si>
  <si>
    <t>CONSORCIO ABANCAY
(CONSTRUCTORA M.P.M. S.A. RUC: 20100995108 Y CORPORACIÓN MAYO SAC. RUC: 2053150578)</t>
  </si>
  <si>
    <t>Se está a la espera  de la materialización del Acta de Concilición, con el fin de que la Supervisión pueda ser participe del Comité de Recepcioón</t>
  </si>
  <si>
    <t>FORTALECIMIENTO DE LA ATENCION DE LOS SERVICIOS DE SALUD EN EL SEGUNDO NIVEL DE ATENCION, CATEGORIA II-2, 6° NIVEL DE COMPLEJIDAD NUEVO HOSPITAL DE ANDAHUAYLAS - APURIMAC</t>
  </si>
  <si>
    <t>LICITACIÓN PUBLICA INTERNACIONAL</t>
  </si>
  <si>
    <t>LPI N°02-2012-GRAP</t>
  </si>
  <si>
    <t>CONSORCIO ANDAHUAYLAS</t>
  </si>
  <si>
    <t>Arbitraje</t>
  </si>
  <si>
    <t xml:space="preserve">ALCANCES </t>
  </si>
  <si>
    <r>
      <t xml:space="preserve">JEC- VIGILANTE  </t>
    </r>
    <r>
      <rPr>
        <b/>
        <sz val="9"/>
        <rFont val="Calibri"/>
        <family val="2"/>
      </rPr>
      <t>L.A</t>
    </r>
  </si>
  <si>
    <r>
      <t xml:space="preserve">JEC- VIGILANTE </t>
    </r>
    <r>
      <rPr>
        <b/>
        <sz val="9"/>
        <rFont val="Calibri"/>
        <family val="2"/>
      </rPr>
      <t>L.A</t>
    </r>
  </si>
  <si>
    <r>
      <t xml:space="preserve">JEC- APOYO EDUCT </t>
    </r>
    <r>
      <rPr>
        <b/>
        <sz val="9"/>
        <rFont val="Calibri"/>
        <family val="2"/>
      </rPr>
      <t>L.A</t>
    </r>
  </si>
  <si>
    <r>
      <t>JEC-PSICOLOGO</t>
    </r>
    <r>
      <rPr>
        <b/>
        <sz val="9"/>
        <rFont val="Calibri"/>
        <family val="2"/>
      </rPr>
      <t xml:space="preserve"> L.A</t>
    </r>
  </si>
  <si>
    <r>
      <t>JEC- COORD. DE INNOV.</t>
    </r>
    <r>
      <rPr>
        <b/>
        <sz val="9"/>
        <rFont val="Calibri"/>
        <family val="2"/>
      </rPr>
      <t xml:space="preserve">  L.A</t>
    </r>
  </si>
  <si>
    <r>
      <t xml:space="preserve">JEC- COORD. ADM. </t>
    </r>
    <r>
      <rPr>
        <b/>
        <sz val="9"/>
        <rFont val="Calibri"/>
        <family val="2"/>
      </rPr>
      <t>L.A</t>
    </r>
  </si>
  <si>
    <r>
      <t xml:space="preserve">JEC- VIGILANTE </t>
    </r>
    <r>
      <rPr>
        <b/>
        <sz val="9"/>
        <rFont val="Calibri"/>
        <family val="2"/>
      </rPr>
      <t>TINTAY</t>
    </r>
  </si>
  <si>
    <r>
      <t xml:space="preserve">JEC- APOYO EDUCT </t>
    </r>
    <r>
      <rPr>
        <b/>
        <sz val="9"/>
        <rFont val="Calibri"/>
        <family val="2"/>
      </rPr>
      <t>TINTAY</t>
    </r>
  </si>
  <si>
    <r>
      <t xml:space="preserve">JEC- SECRETARIA </t>
    </r>
    <r>
      <rPr>
        <b/>
        <sz val="9"/>
        <rFont val="Calibri"/>
        <family val="2"/>
      </rPr>
      <t>TINTAY</t>
    </r>
  </si>
  <si>
    <r>
      <t xml:space="preserve">JEC- COORD. ADM. </t>
    </r>
    <r>
      <rPr>
        <b/>
        <sz val="9"/>
        <rFont val="Calibri"/>
        <family val="2"/>
      </rPr>
      <t>TINTAY</t>
    </r>
  </si>
  <si>
    <r>
      <t xml:space="preserve">JEC-PSICOLOGA </t>
    </r>
    <r>
      <rPr>
        <b/>
        <sz val="9"/>
        <rFont val="Calibri"/>
        <family val="2"/>
      </rPr>
      <t>TINTAY</t>
    </r>
  </si>
  <si>
    <r>
      <t xml:space="preserve">JEC- VIGILANTE </t>
    </r>
    <r>
      <rPr>
        <b/>
        <sz val="9"/>
        <rFont val="Calibri"/>
        <family val="2"/>
      </rPr>
      <t>TORAYA</t>
    </r>
  </si>
  <si>
    <r>
      <t xml:space="preserve">JEC- COORD. ADMIN. </t>
    </r>
    <r>
      <rPr>
        <b/>
        <sz val="9"/>
        <rFont val="Calibri"/>
        <family val="2"/>
      </rPr>
      <t>TORAYA</t>
    </r>
  </si>
  <si>
    <r>
      <t xml:space="preserve">JEC- APOYO EDUCT </t>
    </r>
    <r>
      <rPr>
        <b/>
        <sz val="9"/>
        <rFont val="Calibri"/>
        <family val="2"/>
      </rPr>
      <t>TORAYA</t>
    </r>
  </si>
  <si>
    <r>
      <t>JEC- COORD. DE INNOV.</t>
    </r>
    <r>
      <rPr>
        <b/>
        <sz val="9"/>
        <rFont val="Calibri"/>
        <family val="2"/>
      </rPr>
      <t xml:space="preserve"> TORAYA</t>
    </r>
  </si>
  <si>
    <t>Variación % (2021-2022)</t>
  </si>
  <si>
    <t>CONTRATACION DE CEMENTO PORTLAND TIPO I X 42.50 KG, PARA EL PROYECTO: MEJORAMIENTO DEL COMPLEJO DEPORTIVO EL OLIVO PARA EL DESARROLLO DE LAS ACTIVIDADES DEPORTIVAS EN EL DISTRITO ABANCAY, PROVINCIA DE ABANCAY, REGION APURIMAC</t>
  </si>
  <si>
    <t>SIE-SIE-3-2021-GRAP-1</t>
  </si>
  <si>
    <t>Subasta Inversa Electrónica</t>
  </si>
  <si>
    <t>109,550.00</t>
  </si>
  <si>
    <t>20526944934 - GRUPO MURILLO E.I.R.LTDA.</t>
  </si>
  <si>
    <t>SIE-SIE-4-2021-GRAP-1</t>
  </si>
  <si>
    <t>43,200.00</t>
  </si>
  <si>
    <t>20491097338 - COMPAÑÍA MINERA EXTRACTORA DE AGREGADOS SOCIEDAD COMERCIAL DE RESPONSABILIDAD LIMITADA</t>
  </si>
  <si>
    <t>SIE-SIE-5-2021-GRAP-1</t>
  </si>
  <si>
    <t>67,200.00</t>
  </si>
  <si>
    <t>SIE-SIE-7-2021-GRAP-2</t>
  </si>
  <si>
    <t xml:space="preserve">	179,808.00</t>
  </si>
  <si>
    <t>10310436521 - ARCE ACOSTUPA YESSICA ROSANALE</t>
  </si>
  <si>
    <t>ADJUDICADO</t>
  </si>
  <si>
    <t xml:space="preserve">ADQUISICION E INSTALACION DE BALDOSAS DE SUPERBOARD TEXTURADA DE FIBROCEMENTO, COLOR BLANCO 4 MM X 60 CM X 60 CM , PARA EL PORYCETO: MEJORAMIENTO DEL SERVICIO EDUCATIVO DE LA I.E. INTEGRADO CESAR ABRAHAM VALLEJO DEL DISTRITO DE ABANCAY, PROVINCIA DE ABANCAY, REGIÓN APURÍMAC.
</t>
  </si>
  <si>
    <t>AS-SM-1-2021-GRAP-1</t>
  </si>
  <si>
    <t>Sin Modalidad</t>
  </si>
  <si>
    <t xml:space="preserve">	218,900.00</t>
  </si>
  <si>
    <t>20392529374 - JN VIRDCO S.A.C</t>
  </si>
  <si>
    <t>ADQUISICIÓN DE VÁLVULAS DE ACERO INOXIDABLERE, PARA EL PORYCETO: INSTALACION DEL SISTEMA DE RIEGO POR ASPERSION EN LOS SECTORES HUAYHUAYO, KARQUEQUI, TACMARA, HUANCHULLA, CHAQUICOCHA, SORCCA, OCCOPATA, KIUNALLA Y TROJA EN EL DISTRITO DE HUANIPACA, PROVINCIA DE ABANCAY - REGION APURIMA.</t>
  </si>
  <si>
    <t>AS-SM-3-2021-GRAP-1</t>
  </si>
  <si>
    <t>47,187.30</t>
  </si>
  <si>
    <t>10310316933 - SALINAS TUMBA GUILLERMO HERMETANIO</t>
  </si>
  <si>
    <t>ADQUISICION DE TUBOS DE ACERO LAC, PARA EL PORYCETO: MEJORAMIENTO DEL SERVICIO EDUCATIVO DE LA I.E. INTEGRADO CESAR ABRAHAM VALLEJO DEL DISTRITO DE ABANCAY, PROVINCIA DE ABANCAY, REGIÓN APURÍMAC.</t>
  </si>
  <si>
    <t>AS-SM-5-2021-GRAP-1</t>
  </si>
  <si>
    <t xml:space="preserve">	154,999.08</t>
  </si>
  <si>
    <t>20531607784 - SERVICIOS DEL ACERO E.I.R.L.</t>
  </si>
  <si>
    <t>ADQUISICION DE BARRAS DE CONSTRUCCION PARA EL PROYECTO: MEJORAMIENTO DEL SERVICIO EDUCATIVO EN LA IEP N 54002 SANTA ROSA E IES SANTA ROSA DEL DISTRITO DE ABANCAY, PROVINCIA DE ABANCAY - REGIÓN APURÍMAC.</t>
  </si>
  <si>
    <t>SIE-SIE-8-2021-GRAP-1</t>
  </si>
  <si>
    <t>265,873.00</t>
  </si>
  <si>
    <t>20527014736 - CORPORACIÓN CHUMBAO S.R.L</t>
  </si>
  <si>
    <t>ADQUISICIÓN DE SEMILLA DE PALTA, PARA EL PROYECTO: MEJORAMIENTO DE LOS SERVICIOS DE APOYO AL DESARROLLO DE LA CADENA PRODUCTIVA DE LA PALTA EN 85 LOCALIDADES DE 30 DISTRITOS EN LAS PROVINCIAS DE ABANCAY, ANDAHUAYLAS, AYMARAES Y CHINCHEROS DE LA REGIÓN APURÍMAC</t>
  </si>
  <si>
    <t>AS-SM-6-2021-GRAP-1</t>
  </si>
  <si>
    <t>DESIERTO</t>
  </si>
  <si>
    <t>CONTRATACION DE AGREGADO PARA EL PORYCETO: " MEJORAMIENTO DE LOS SERVICIOS EDUCATIVOS EN LA I.E.S JUAN ANTONIO TRELLES DE HUANCARAMA, DISTRITO DE HUANCARAMA, PROVINCIA DE ANDAHUAYLAS, REGIÓN APURIMAC".</t>
  </si>
  <si>
    <t>SIE-SIE-9-2021-GRAP-1</t>
  </si>
  <si>
    <t>79,600.00</t>
  </si>
  <si>
    <t>CONTRATACION DE LADRILLOS PARA EL PORYCETO: " MEJORAMIENTO DE LOS SERVICIOS EDUCATIVOS EN LA I.E.S JUAN ANTONIO TRELLES DE HUANCARAMA, DISTRITO DE HUANCARAMA, PROVINCIA DE ANDAHUAYLAS, REGIÓN APURIMAC".</t>
  </si>
  <si>
    <t>AS-SM-8-2021-GRAP-1</t>
  </si>
  <si>
    <t xml:space="preserve">	49,000.00</t>
  </si>
  <si>
    <t>10428943738 - PALHUA DIAZ HEIDI MIREA</t>
  </si>
  <si>
    <t>CONTRATACION DE YEMAS DE PALTO PARA EL PROYECTO MEJORAMIENTO DE LOS SERVICIOS DE APOYO AL DESARROLLO DE LA CADENA PRODUCTIVA DE LA PALTA EN 85 LOCALIDADES DE 30 DISTRITOS EN LAS PROVINCIA DE ABANCAY, ANDAHUAYLAS, AYMARAES Y CHINCHEROS - APURIMAC</t>
  </si>
  <si>
    <t>AS-SM-4-2021-GRAP-1</t>
  </si>
  <si>
    <t>CONTRATACIÓN DE CONCRETO PREMEZCLADO PARA LA OBRA MEJORAMIENTO DE LOS SS.EE. IEP 54002 SANTA ROSA DEL DISTRITO DE ABANCAY-APURIMAC</t>
  </si>
  <si>
    <t>SIE-SIE-6-2021-GRAP-1</t>
  </si>
  <si>
    <t>738,000.00</t>
  </si>
  <si>
    <t>CONTRATACIÓN DE LUMINARIAS PARA EL PROYECTO MEJORAMIENTO DEL SERVICIO EDUCATIVO DE EDUCACIÓN BÁSICA ESPECIAL 01 PIERRE FRANCOIS JAMET, 12 MOLINOPATA, CEBE-11 LA SALLE DEL DISTRITO DE ABANCAY, 07 CURAHUASI DEL DISTRITO DE CURAHUASI, PROVINCIA DE ABANCAY-APURIMAC - (CEBE FRANCOIS)</t>
  </si>
  <si>
    <t>AS-SM-2-2021-GRAP-1</t>
  </si>
  <si>
    <t>225,380.39</t>
  </si>
  <si>
    <t>CONTRATACION DE VARILLA DE FIERRO CORRUGADO DE 1/4 in X 9 m PARA LA OBRA MEJORAMIENTO DEL SS.EE DE LA I.E. INTEGRADO CESAR ABRAHAM VALLEJO DEL DISTRITO DE ABANCAY - APURIMAC</t>
  </si>
  <si>
    <t>SIE-SIE-1-2021-GRAP-1</t>
  </si>
  <si>
    <t>NULIDAD DE OFICIO</t>
  </si>
  <si>
    <t>SIE-SIE-1-2021-GRAP-2</t>
  </si>
  <si>
    <t>CONTRATACIÓN DE CEMENTO PORTLAND TIPO I X 42.50 KG, PARA EL PROYECTO MEJORAMIENTO DEL SERVICIO EDUCATIVO EN LA I.E.P. N° 54002 SANTA ROSA E I.E.S. SANTA ROSA DEL DISTRITO DE ABANCAY, PROVINCIA DE ABANCAY - REGION APURIMAC</t>
  </si>
  <si>
    <t>SIE-SIE-2-2021-GRAP-1</t>
  </si>
  <si>
    <t>166,575.00</t>
  </si>
  <si>
    <t>ADQUISICION DE MOBILIARIO EDUCATIVO PARA ESTUDUANTES PARA EL PROYECTO MEJORAMIENTO DE LA APLICACIÓN DE LAS TIC PARA EL ADECUADO DESARROLLO DE LAS COMPETENCIAS DE ESTUDIANTES Y DOCENTES EN LAS II.EE DE NIVEL SECUNDARIO DE LOS DISTRITOS DE ANDAHUAYLAS, ANDARAPA, KAQUIABAMBA Y KISHUARA, UGEL ANDAHUAYLA</t>
  </si>
  <si>
    <t>AS-SM-7-2021-GRAP-1</t>
  </si>
  <si>
    <t>CONTRATACION DE CEMENTO PORLAND TIPO I PARA EL PROYECTO MEJORAMIENTO DE LOS SERVICIOS EDUCATIVOS EN LA I.E.S JUAN ANTONIO TRELLES DE HUANCARAMA, DISTRITO DE HUANCARAMA, PROVINCIA DE ANDAHUAYLAS, REGION APURIMAC</t>
  </si>
  <si>
    <t>SIE-SIE-10-2021-GRAP-1</t>
  </si>
  <si>
    <t>225,899.00</t>
  </si>
  <si>
    <t>CONTRATACION DE TIERRA PARA EL PROYECTO MEJORAMIENTO DE LOS SERVICIOS DE APOYO AL DESARROLLO DE LA CADENA PRODUCTIVA DE LA PALTA EN 85 LOCALIDADES DE 30 DISTRITOS EN LAS PROVINCIAS DE ABANCAY, ANDAHUAYLAS, AYMARAES Y CHINCHEROS DE LA REGION APURIMAC</t>
  </si>
  <si>
    <t>AS-SM-9-2021-GRAP-1</t>
  </si>
  <si>
    <t xml:space="preserve">	79,900.00</t>
  </si>
  <si>
    <t>10444256279 - TRUYENQUE MALPARTIDA CESAR</t>
  </si>
  <si>
    <t>ADQUISICIÓN DE CEMENTO PORLAND TIPO IP X42.50 KG PARA EL PY 2234407 MEJORAMIENTO DEL SERVICIO EDUCATIVO EN LA INSTITUCION EDUCATIVA INTEGRADA VILLA GLORIA DE NIVEL PRIMARIO 54009 Y NIVEL SECUNDARIO VILLA GLORIA DEL DISTRITO DE ABANCAY, PROVINCIA DE ABANCAY, REGION APURIMAC</t>
  </si>
  <si>
    <t>SIE-SIE-11-2021-GRAP-1</t>
  </si>
  <si>
    <t>65,730.00</t>
  </si>
  <si>
    <t>ADQUISICION DE MADERA PARA EL PROYECTO MEJORAMIENTO DEL SERVICIO EDUCATIVO EN LA I.E.P. N° 54002 SANTA ROSA E I.E.S. SANTA ROSA DEL DISTRITO DE ABANCAY, PROVINCIA DE ABANCAY - REGION APURIMAC</t>
  </si>
  <si>
    <t>COMPRE-SM-2-2021-GRAP-1</t>
  </si>
  <si>
    <t>Procedimiento</t>
  </si>
  <si>
    <t>39,820.00</t>
  </si>
  <si>
    <t>20563859599 - GRUPO SERRANO QUINTANILLA SOCIEDAD COMERCIAL DE RESPONSABILIDAD LIMITADA-GRUPO SQ S.R.L.</t>
  </si>
  <si>
    <t>ADQUISICION DE IMPLEMENTOS DE SEGURIDAD PARA EL PROYECTO MEJORAMIENTO DEL COMPLEJO DEPORTIVO EL OLIVO PARA EL DESARROLLO DE LAS ACTIVIDADES DEPORTIVAS EN EL DISTRITO DE ABANCAY, PROVINCIA DE ABANCAY, REGION APURIMAC</t>
  </si>
  <si>
    <t>COMPRE-SM-3-2021-GRAP-1</t>
  </si>
  <si>
    <t>41,435.00</t>
  </si>
  <si>
    <t>10462467490 - MONTOYA FERNANDEZ JURGEN DIEGO</t>
  </si>
  <si>
    <t>ADQUISICION DE EQUIPOS DE PROTECCION PERSONAL (EPP) PARA EL PROYECTO MEJORAMIENTO DEL SERVICIO EDUCATIVO EN LA IEP N° 54002 SANTA ROSA E IES SANT ROSA DEL DISTRITO DE ABANCAY, PROVINCIA DE ABANCAY, REGION APURIMAC</t>
  </si>
  <si>
    <t>COMPRE-SM-4-2021-GRAP-1</t>
  </si>
  <si>
    <t xml:space="preserve">	40,314.00</t>
  </si>
  <si>
    <t xml:space="preserve">	
ADQUISICION DE TEJA ANDINA Y CUMBRERAS DE TEJA, PARA EL PROYECTO:MEJORAMIENTO DEL SERVICIO EDUCATIVO DE EDUCACIÓN BÁSICA ESPECIAL 01 PIERRE FRANCOIS JAMET, 12 MOLINOPATA, CEBE -11 LA SALLE DEL DISTRITO DE ABANCAY, 07 CURAHUASI DEL DISTRITO DE CURAHUASI, PROVINCIA DE ABANCAY, REGIÓN APURÍMAC.</t>
  </si>
  <si>
    <t>COMPRE-SM-1-2021-GRAP-1</t>
  </si>
  <si>
    <t>35,473.14</t>
  </si>
  <si>
    <t>20601862698 - INDUSTRIAS TECNODURA S.A.C.</t>
  </si>
  <si>
    <t>AS-SM-6-2021-GRAP-2</t>
  </si>
  <si>
    <t>ADQUISICIÓN DE CONCRETO PREMEZCLADO F´C=210 KG/CM2 Y F´C=175 KG/CM2 PARA EL PROYECTO: "MEJORAMIENTO DEL SERVICIO EDUCATIVO EN LA INSTITUCIÓN EDUCATIVA INTEGRADA VILLA GLORIA DEL NIVEL PRIMARIO N° 54009 Y NIVEL SECUNDARIO VILLA GLORIA DEL DISTRITO DE ABANCAY, PROVINCIA DE ABANCAY, REGIÓN APURÍMAC"</t>
  </si>
  <si>
    <t>SIE-SIE-12-2021-GRAP-1</t>
  </si>
  <si>
    <t>259702.40</t>
  </si>
  <si>
    <t>ADQUISICION DE ESTRUCTURA METÁLICA Y COBERTURA DE COMPONENTE PISCINA SEMIOLIMPICA A TODO COSTO INCLUYE INSTALACIÓN PARA EL PROYECTO MEJORAMIENTO DEL COMPLEJO DEPORTIVO EL OLIVO PARA EL DESARROLLO DE LAS ACTIVIDADES DEPORTIVAS EN EL DISTRITO DE ABANCAY, REGION APURIMAC</t>
  </si>
  <si>
    <t>AS-SM-10-2021-GRAP-1</t>
  </si>
  <si>
    <t xml:space="preserve">	317,656.67</t>
  </si>
  <si>
    <t>20455873470 - TECNICAS DEL ACERO S.A.C.</t>
  </si>
  <si>
    <t xml:space="preserve"> ADQUISICIÓN VARILLA DE ACERO CORRUGADO GRADO 60 DE 1/2", 3/8" Y 5/8" PARA EL PROYECTO "MEJORAMIENTO DEL SERVICIO EDUCATIVO EN LA INSTITUCIÓN EDUCATIVA INTEGRADA VILLA GLORIA DE NIVEL PRIMARIO 54009 Y NIVEL SECUNDARIO VILLA GLORIA DEL DISTRITO DE ABANCAY, PROVINCIA DE ABANCAY, REGIÓN APURÍMAC"</t>
  </si>
  <si>
    <t>SIE-SIE-13-2021-GRAP-1</t>
  </si>
  <si>
    <t>102,857.32</t>
  </si>
  <si>
    <t>ADQUISICIÓN DE GABINETES DE CARGA PARA PORTÁTILES, PARA EL PROYECTO: "MEJORAMIENTO DE LA APLICACIÓN DE LAS TIC PARA EL ADECUADO DESARROLLO DE LAS COMPETENCIAS DE ESTUDIANTES Y DOCENTES EN LAS IIEE DE NIVEL SECUNDARIA DEL DISTRITO DE ABANCAY. PROVINCIA DE ABANCAY - REGIÓN APURÍMAC".</t>
  </si>
  <si>
    <t>AS-SM-15-2021-GRAP-1</t>
  </si>
  <si>
    <t>CONTRATACIÓN DE VENTANAS PARA EL PROYECTO MEJORAMIENTO DEL SERVICIO EDUCATIVO DE LA I.E. INTEGRADO CESAR ABRAHAM VALLEJO DEL DISTRITO DE ABANCAY, PROVINCIA DE ABANCAY, REGION APURIMAC</t>
  </si>
  <si>
    <t>AS-SM-11-2021-GRAP-1</t>
  </si>
  <si>
    <t>93,000.00</t>
  </si>
  <si>
    <t>20564070816 - REPRESENTACIONES HURTADO SAC</t>
  </si>
  <si>
    <t>ADQUISICIÓN DE GABINETES DE CARGA PARA PORTÁTILES, PARA EL PROYECTO: "MEJORAMIENTO DE LA APLICACIÓN TIC PARA EL ADECUADO DESARROLLO DE LAS COMPETENCIAS DE ESTUDIANTES Y DOCENTES EN LAS II.EE DE NIVEL SECUNDARIA DE LA PROVINCIA DE CHINCHEROS - UGEL CHINCHEROS - REGIÓN APURÍMAC</t>
  </si>
  <si>
    <t>AS-SM-16-2021-GRAP-1</t>
  </si>
  <si>
    <t>122,580.00</t>
  </si>
  <si>
    <t>0601862698 - INDUSTRIAS TECNODURA S.A.C.</t>
  </si>
  <si>
    <t>ADQUISISCION DE CAJA DE CONCRETO INCLUYE TAPA METALICA PARA HIDRANTE PARA EL PROYECTO MEJORAMIENTO DEL SERVICIO DE AGUA PARA RIEGO EN LAS LOCALIDADES DE HUAYHUAYO, KARQUEQUI, TACMARA, HUANCHULLA, CHAQUICOCHA, SORCCA, OCCOPATA, KIUNALLA Y TROJA EN EL DISTRITO DE HUANIPACA, PROVINCIA DE ABANCAY, REGIO</t>
  </si>
  <si>
    <t>AS-SM-17-2021-GRAP-1</t>
  </si>
  <si>
    <t xml:space="preserve">	75,000.00</t>
  </si>
  <si>
    <t>20490443640 - SERVICE A&amp;D GUILLEN'S EMPRESA INDIVIDUAL DE RESPONSABILIDAD LIMITADA</t>
  </si>
  <si>
    <t>ADQUISICION DE BARRAS DE CONSTRUCCION PARA EL PROYECTO: "MEJORAMIENTO DE LOS SERVICIOS EDUCATIVOS EN LA I.E.S JUAN ANTONIO TRELLES DE HUANCARAMA, DISTRITO DE HUANCARAMA, PROVINCIA DE ANDAHUAYLAS, REGIÓN APURIMAC"</t>
  </si>
  <si>
    <t>SIE-SIE-14-2021-GRAP-1</t>
  </si>
  <si>
    <t>CONVOCADO</t>
  </si>
  <si>
    <t>ADQUISICIÓN DE MOBILIARIO (MESAS Y SILLAS DE METAL Y POLIPROPILENO) PARA ESTUDIANTES DEL NIVEL SECUNDARIA DEL PROYECTO: MEJORAMIENTO DE LAS COMPETENCIAS DE ESTUDIANTES Y DOCENTES, MEDIANTE LA IMPLEMENTACION DE TECNOLOGIAS DE INFORMACION Y COMUNICACION (TICS) EN LAS INSTITUCIONES EDUCATIVAS DEL NIVEL SECUNDARIO DE LAS UGELS AYMARAES, ANTABAMBA Y GRAU - REGION APURIMAC.</t>
  </si>
  <si>
    <t>AS-SM-12-2021-GRAP-1</t>
  </si>
  <si>
    <t>CONSENTIDO</t>
  </si>
  <si>
    <t>ADQUISICIÓN DE KIT DE ROBÓTICA EDUCATIVA PARA LA II.EE. BELÉN Y LA II.EE. MANUEL VIVANCO ALTAMIRANO DE ANDAHUAYLAS DEL PROYECTO: "MEJORAMIENTO DE LA APLICACIÓN DE LAS TIC PARA EL ADECUADO DESARROLLO DE LAS COMPETENCIAS DE ESTUDIANTES Y DOCENTES EN LAS IIEE DE NIVEL SECUNDARIA DE LOS DISTRITOS DE ANDAHUAYLAS, ANDARAPA. KAQUIABAMBA Y KISHUARÁ, UGEL ANDAHUAYLAS - REGIÓN APURÍMAC"</t>
  </si>
  <si>
    <t>AS-SM-14-2021-GRAP-1</t>
  </si>
  <si>
    <t>ADQUISICION DE CIELO RASO ACUSTICO, PLANCHA DE FIBROCEMENTO INCLUYE ACCESORIOS E INSTALACION PARA EL PORYCETO: "MEJORAMIENTO DEL SERVICIO EDUCATIVO EN LA INSTITUCIÓN EDUCATIVA INTEGRADA VILLA GLORIA DE NIVEL PRIMARIO 54009 Y NIVEL SECUNDARIO VILLA GLORIA DEL DISTRITO DE ABANCAY, PROVINCIA DE ABANCAY, REGIÓN APURÍMAC"</t>
  </si>
  <si>
    <t>AS-SM-19-2021-GRAP-1</t>
  </si>
  <si>
    <t>CONTRATACIÓN DE LUMINARIAS PARA LA OBRA MEJORAMIENTO DEL COMPLEJO DEPORTIVO EL OLIVO PARA EL DESARROLLO DE LAS ACTIVIDADES DEPORTIVAS EN EL DISTRITO DE ABANCAY-APURIMAC</t>
  </si>
  <si>
    <t>AS-SM-13-2021-GRAP-1</t>
  </si>
  <si>
    <t>ADQUISICIÓN DE TRANSFORMADORES DE MEDICIÓN Y DISTRIBUCIÓN PARA EL PROYECTO: "MEJORAMIENTO DEL COMPLEJO DEPORTIVO EL OLIVO PARA EL DESARROLLO DE LAS ACTIVIDADES DEPORTIVAS EN EL DISTRITO ABANCAY, PROVINCIA DE ABANCAY, REGIÓN APURÍMAC".</t>
  </si>
  <si>
    <t>AS-SM-18-2021-GRAP-1</t>
  </si>
  <si>
    <t>ADQUISICION DE KIT DE ROBOTICA EDUCATIVA PARA EL PROYECTO MEJORAMIENTO DE LA APLICACIÓN DE LAS TIC PARA EL ADECUADO DESARROLLO DE LAS COMPETENCIAS DE ESTUDIANTES Y DOCENTES EN 16 II.EE DE NIVEL SECUNDARIA DE LA UGEL ANDAHUAYLAS, REGION APURIMAC</t>
  </si>
  <si>
    <t>AS-SM-20-2021-GRAP-1</t>
  </si>
  <si>
    <t>CANCELADO</t>
  </si>
  <si>
    <t>CONTRATACION DE SERVICIOS DE ALQUILER DE LOCAL PARA EL TRASLADO TEMPORAL DE LA IE N° 54002 SANTA ROSA - ABANCAY, DEL PROYECTO MEJORAMIENTO DEL SERVCIO EDUCATIVO EN LA IEP N° 54002 SANTA ROSA E IES SANTA ROSA DEL DISTRITO DE ABANCAY, PROVINCIA DE ABANCAY, REGION APURIMAC</t>
  </si>
  <si>
    <t>AS-SM-21-2021-GRAP-1</t>
  </si>
  <si>
    <t>ADQUISICION DE ESTRUCTURAS METALICAS PARA ESCALERAS Y RAMPA PARA EL PROYECTO MEJORAMIENTO DEL SERVICIO EDUCATIVO EN LA IEP N° 54002 SANTA ROSA E IES SANTA ROSA DEL DISTRITO DE ABANCAY, PROVINCIA DE ABANCAY, REGION APURIMAC</t>
  </si>
  <si>
    <t>AS-SM-22-2021-GRAP-1</t>
  </si>
  <si>
    <t>ADQUISICIÓN DE CAMARA DE FLUJO LAMINAR PARA EL PROYECTO: "MEJORAMIENTO DE LA GESTIÓN INTEGRADA DE LOS RECURSOS HÍDRICOS EN LA CUENCA DEL RÍO PAMPAS DE LAS PROVINCIAS DE ANDAHUAYLAS Y CHINCHEROS, REGIÓN APURÍMAC".</t>
  </si>
  <si>
    <t>AS-SM-24-2021-GRAP-1</t>
  </si>
  <si>
    <t>20100488427 - KOSSODO S.A.C.</t>
  </si>
  <si>
    <t>ADQUISICIÓN DE CABLE ELECTRICO FLEXIBLE DE COBRE TIPO N2XOH DE 1X185mm (UNIPOLAR), PARA IOARR 2444409 "ADQUISICION DE TOMOGRAFO COMPUTARIZADO MULTICORTE Y EQUIPAMIENTO DE AMBIENTES COMPLEMENTARIOS; REMODELACION DE BLOQUE DE INFRAESTRUCTURA; EN LA LOCALIDAD ABANCAY, DISTRITO DE ABANCAY, PROVINCIA ABANCAY, DEPARTAMENTO APURIMAC"</t>
  </si>
  <si>
    <t>AS-SM-23-2021-GRAP-1</t>
  </si>
  <si>
    <t>CONTRATACIÓN DE MATERIALES DE ACERO GALVANIZADO PARA EL PROYECTO: "MEJORAMIENTO DEL COMPLEJO DEPORTIVO EL OLIVO PARA EL DESARROLLO DE LAS ACTIVIDADES DEPORTIVAS EN EL DISTRITO ABANCAY, PROVINCIA DE ABANCAY, REGIÓN APURÍMAC".</t>
  </si>
  <si>
    <t>AS-SM-25-2021-GRAP-1</t>
  </si>
  <si>
    <t>CONTRATACIÓN DE CONDUCTORES ELÉCTRICOS PARA EL PROYECTO "MEJORAMIENTO DEL SERVICIO EDUCATIVO DE EDUCACIÓN BÁSICA ESPECIAL 01 PIERRE FRANCOIS JAMET, DISTRITO DE ABANCAY, PROVINCIA DE ABANCAY, REGIÓN APURÍMAC".</t>
  </si>
  <si>
    <t>COMPRE-SM-5-2021-GRAP-1</t>
  </si>
  <si>
    <t>20490485563 - REPRESENTACIONES HURTADO S.A.C</t>
  </si>
  <si>
    <t>CONTRATACION DE BARRAS DE CONSTRUCCION PARA EL PROYECTO MEJORAMIENTO DEL COMPLEJO DEPORTIVO EL OLIVO PARA EL DESARROLLO DE LAS ACTIVIDADES DEPORTIVAS EN EL DISTRITO DE ABANCAY, PROVINCIA DE ABANCAY, REGION APURIMAC</t>
  </si>
  <si>
    <t>SIE-SIE-15-2021-GRAP-1</t>
  </si>
  <si>
    <t>ADQUISICION DE CONCRETO PREMEZCLADO FC 210 kg/cm2 Y FC 280 kg/cm2 PARA LA OBRA : MEJORAMIENTO Y AMPLIACION DEL SERVICIO DE PROTECCION CONTRA INUNDACIONES DE LOS RIACHUELOS DE SAN LUIS Y JOSE MARIA ARGUEDAS DEL CENTRO POBLADO LAS AMERICAS, DISTRITO Y PROVINCIA DE ABANCAY, REGION APURIMAC</t>
  </si>
  <si>
    <t>SIE-SIE-16-2021-GRAP-1</t>
  </si>
  <si>
    <t>AS-SM-6-2021-GRAP-3</t>
  </si>
  <si>
    <t>10455368192 - SERRANO HERRERA LUZ GIOANI</t>
  </si>
  <si>
    <t>CONTRATACION DE YEMAS DE PALTA PARA EL PROYECTO MEJORAMIENTO DE LOS SERVICIOS DE APOYO AL DESARROLLO DE LA CADENA PRODUCTIVA DE LA PALTA EN 85 LOCALIDADES DE 30 DISTRITOS EN LAS PROVINCIAS DE ABANCAY, ANDAHUAYLAS, AYMARAES Y CHINCHEROS DE LA REGION APURIMAC</t>
  </si>
  <si>
    <t>AS-SM-4-2021-GRAP-2</t>
  </si>
  <si>
    <t>76,000.00</t>
  </si>
  <si>
    <t>20494363942 - INVERSIONES IQUEñAS E.I.R.L.</t>
  </si>
  <si>
    <t>AS-SM-15-2021-GRAP-2</t>
  </si>
  <si>
    <t>AS-SM-7-2021-GRAP-2</t>
  </si>
  <si>
    <t>ADQUISICIÓN DE MATERIALES DIDÁCTICOS PARA LOS ALUMNOS DE LAS II.EE. POLIDOCENTES DE NIVEL PRIMARIA PARA LAS ÁREAS DE CIENCIA Y AMBIENTE Y PERSONAL SOCIAL DEL PROYECTO: ¿MEJORAMIENTO DE LA CALIDAD EDUCATIVA DE LA EDUCACION PRIMARIA, EN LAS AREAS DEL DISEÑO CURRICULAR DE LAS INSTITUCIONES EDUCATIVAS D</t>
  </si>
  <si>
    <t>LP-SM-1-2021-GRAP/CS-1</t>
  </si>
  <si>
    <t>CONTRATACIÓN DE PLANTA DE TRATAMIENTO DE AGUA PARA HEMODIALISIS PARA EJECUCIÓN DE IOARR CUI 2444408: REMODELACION DE BLOQUE DE INFRAESTRUCTURA, ADQUISICION DE EQUIPO DE HEMODIALISIS Y EQUIPAMIENTO DE CENTRO DE CONTROL Y MONITOREO, EN EL(LA) EESS HOSPITAL REGIONAL GUILLERMO DIAZ DE LA VEGA - ABANCA</t>
  </si>
  <si>
    <t>AS-SM-26-2021-GRAP-1</t>
  </si>
  <si>
    <t>ADQUISICION DE LUMINARIAS LED PARA EL PROYECTO MEJORAMIENTO DEL COMPLEJO DEPORTIVO EL OLIVO PARA EL DESARROLLO DE LAS ACTIVIDADES DEPORTIVAS EN EL DISTRITO DE ABANCAY, PROVINCIA DE ABANCAY, REGION APURIMAC</t>
  </si>
  <si>
    <t>AS-SM-13-2021-GRAP-2</t>
  </si>
  <si>
    <t>CONTRATACION DE BARRAS DE CONSTRUCCION PARA EL PROYECTO MEJORAMIENTO DEL SERVICIO DE AGUA DEL SISTEMA DE RIEGO POR ASPERSION EN LAS LOCALIDADES DE CHANTA, CCOCHAHUAÑA Y ALPIALPI DEL DISTRITO DE HUAQUIRCA-ANTABAMBA-APURIMAC</t>
  </si>
  <si>
    <t>SIE-SIE-42-2020-GRAP-2</t>
  </si>
  <si>
    <t>AS-SM-25-2021-GRAP-2</t>
  </si>
  <si>
    <t>ADQUISICION DE CONCRETO PREMEZCLADO FC 100 kg/cm2 PARA LA OBRA : MEJORAMIENTO Y AMPLIACION DEL SERVICIO DE PROTECCION CONTRA INUNDACIONES DE LOS RIACHUELOS DE SAN LUIS Y JOSE MARIA ARGUEDAS DEL CENTRO POBLADO LAS AMERICAS, DISTRITO Y PROVINCIA DE ABANCAY, REGION APURIMAC</t>
  </si>
  <si>
    <t>AS-SM-27-2021-GRAP-1</t>
  </si>
  <si>
    <t>SERVICIO DE FABRICACIÓN E INSTALACIÓN DE COBERTURA METÁLICA DE LOSA DEPORTIVA A TODO COSTO, PARA EL PROYECTO: "MEJORAMIENTO DEL SERVICIO EDUCATIVO DE LA IE 54424 RUINAS DE PUCARA IE. 54391 HUICHIHUA, IE. 54455 QUISCABAMBA, IE. 54427 SANTA CRUZ DE NIVEL PRIMARIO EN LOS DISTRITOS DE CURPAHUASI, VILCAB</t>
  </si>
  <si>
    <t>AS-SM-32-2021-GRAP-1</t>
  </si>
  <si>
    <t>ADQUISICION DE MOBILIARIO PARA COMPUTADORAS PORTATILES PARA DOCENTES Y ESTUDIANTES, PARA EL PROYECTO: "MEJORAMIENTO DE LA APLICACION TIC PARA EL ADECUADO DESARROLLO DE LAS COMPETENCIAS DE ESTUDIANTES Y DOCENTES EN LAS II.EE DE NIVEL SECUNDARIA EN 11 DISTRITOS DE LA PROVINCIA DE ANDAHUAYLAS - UGEL AN</t>
  </si>
  <si>
    <t>AS-SM-30-2021-GRAP-1</t>
  </si>
  <si>
    <t>CONTRATACIÓN DE SERVICIO DE ALQUILER DE LOCAL, PARA EL FUNCIONAMIENTO DE LA SUB GERENCIA DE SANEAMIENTO FÍSICO LEGAL DE LA PROPIEDAD RURAL - OFICINA DE ABANCAY.</t>
  </si>
  <si>
    <t>AS-SM-31-2021-GRAP-1</t>
  </si>
  <si>
    <t>ADQUISICIÓN DE PINTURA SATINADA CON RESINA ACRÍLICA, PARA EL PROYECTO: "MEJORAMIENTO DEL SERVICIO EDUCATIVO EN LA IEP N 54002 SANTA ROSA E IES SANTA ROSA DEL DISTRITO DE ABANCAY, PROVINCIA DE ABANCAY - REGIÓN APURÍMAC".</t>
  </si>
  <si>
    <t>AS-SM-29-2021-GRAP-1</t>
  </si>
  <si>
    <t>SERVICIO DE INSTALACIÓN DEL SISTEMA CENTRAL DE RED DE OXÍGENO MEDICINAL, Y SISTEMA CENTRAL DE VACÍO CLÍNICO; INCLUYE SUMINISTRO DE EQUIPO, ACCESORIOS E INSUMOS A TODO COSTO EN LOS AMBIENTES DE TOMOGRAFÍA, HEMODIÁLISIS Y TRAUMASHOCK DEL HOSPITAL REGIONAL GUILLERMO DÍAZ DE LA VEGA</t>
  </si>
  <si>
    <t>AS-SM-35-2021-GRAP-2</t>
  </si>
  <si>
    <t>SAABTECH S.R.L. - RUC N° 20564481522</t>
  </si>
  <si>
    <t>ADQUISICIÓN DE PISTA FOOTING, INCLUYE INSTALACIÓN Y PINTADO DE CARRILES E=5CM A TODO COSTO. PARA EL PROYECTO "MEJORAMIENTO DEL COMPLEJO DEPORTIVO EL OLIVO PARA EL DESARROLLO DE LAS ACTIVIDADES DEPORTIVAS EN EL DISTRITO DE ABANCAY, PROVINCIA DE ABANCAY, REGION APURIMAC.</t>
  </si>
  <si>
    <t>AS-SM-36-2021-GRAP-1</t>
  </si>
  <si>
    <t>CONTRATACION DE SERVICIO PARA EXCAVACION DE TERRENO, PERFILADO, ELIMINACION Y DISPOSICION FINAL DE MATERIAL EXCEDENTE DE LA OBRA: MEJORAMIENTO Y AMPLIACION DEL SERVICIO DE PROTECCION CONTRA INUNDACIONES DE LOS RIACHUELOS DE SAN LUIS Y JOSE MARIA ARGUEDAS DEL CENTRO POBLADO LAS AMERICAS, DISTRITO Y P</t>
  </si>
  <si>
    <t xml:space="preserve">	
AS-SM-33-2021-GRAP-1</t>
  </si>
  <si>
    <t>ADQUISICIÓN DE CONDUCTORES ELECTRICOS PARA EL PROYECTO: MEJORAMIENTO DE LOS SERVICIOS EDUCATIVOS EN LA I.E.S JUAN ANTONIO TRELLES DE HUANCARAMA, DISTRITO DE HUANCARAMA, PROVINCIA DE ANDAHUAYLAS, REGIÓN APURIMAC</t>
  </si>
  <si>
    <t>AS-SM-28-2021-GRAP-1</t>
  </si>
  <si>
    <t>ADQUISICIÓN DE BARRAS DE CONSTRUCCIÓN PARA EL PROYECTO: "MEJORAMIENTO DEL COMPLEJO DEPORTIVO EL OLIVO PARA EL DESARROLLO DE LAS ACTIVIDADES DEPORTIVAS EN EL DISTRITO ABANCAY, PROVINCIA DE ABANCAY, REGIÓN APURÍMAC".</t>
  </si>
  <si>
    <t xml:space="preserve">SIE-SIE-20-2021-GRAP-1
</t>
  </si>
  <si>
    <t>AS-SM-25-2021-GRAP-3</t>
  </si>
  <si>
    <t>ADQUISICIÓN, INSTALACIÓN Y MONTAJE DE EQUIPOS Y ACCESORIOS PARA GRUPO ELECTRÓGENO, PARA LA "REMODELACIÓN DE BLOQUE DE INFRAESTRUCTURA, EN LA LOCALIDAD ABANCAY, DISTRITO DE ABANCAY, PROVINCIA ABANCAY, DEPARTAMENTO APURÍMAC - (TOMÓGRAFO)".</t>
  </si>
  <si>
    <t>AS-SM-37-2021-GRAP-1</t>
  </si>
  <si>
    <t>CONTRATACIÓN DE CONCRETO PREMEZCLADO PARA LA OBRA MEJORAMIENTO DEL COMPLEJO DEPORTIVO EL OLIVO PARA EL DESARROLLO DE LAS ACTIVIDADES DEPORTIVAS EN EL DISTRITO DE ABANCAY-APURIMAC</t>
  </si>
  <si>
    <t>SIE-SIE-19-2021-GRAP-1</t>
  </si>
  <si>
    <t>2052694434 GRUPO MURILLO E.I.R.LTDA</t>
  </si>
  <si>
    <t>CONTRATACIÓN DE  CEMENTO PORTLAND TIPO 1  X42.50 KG PARA LA OBRA MEJORAMIENTO DEL COMPLEJO DEPORTIVO EL OLIVO PARA EL DESARROLLO DE LAS ACTIVIDADES DEPORTIVAS EN EL DISTRITO DE ABANCAY-APURIMAC</t>
  </si>
  <si>
    <t>SIE-SIE-18-2021-GRAP-1</t>
  </si>
  <si>
    <t>ADQUISICIÓN DE MOBILIARIO EDUCATIVO PARA EL PROYECTO MEJORAMIENTO DEL SERVICIO EDUCATIVO DE LA I.E. INTEGRADO CESAR ABRAHAM VALLEJO DEL DISTRITO DE ABANCAY, PROVINCIA DE ABANCAY, REGION APURIMAC</t>
  </si>
  <si>
    <t>AS-SM-34-2021-GRAP-1</t>
  </si>
  <si>
    <t>20527909059 - INGENIEROS TICA SAC</t>
  </si>
  <si>
    <t>ADQUISICION, INSTALACION, MONTAJE DE EQUIPOS Y ACCESORIOS PARA AIRE ACONDICIONADO A TODO COSTO EN LOS AMBIENTES DE TOMOGRAFÍA (IOARR N° 2444409), HEMODIÁLISIS (IOARR N° 2444408) Y TRAUMASHOCK (IOARR N° 2444407) DEL HOSPITAL REGIONAL GUILLERMO DÍAZ DE LA VEGA DE LA CIUDAD DE ABANCAY, PROVINCIA DE ABA</t>
  </si>
  <si>
    <t>AS-SM-38-2021-GRAP-1</t>
  </si>
  <si>
    <t>20601145546 - AIRE ACONDICIONADO &amp; REFRIGERACION S.A.C.</t>
  </si>
  <si>
    <t>ADQUISICION, FABRICACION E INSTALACION DE VENTANAS CON CARPINTERIA A TODO COSTO PARA EL PROYECTO MEJORAMIENTO DEL SERVICIO EDUCATIVO EN LA INSTITUCION EDUCATIVA INTEGRADA VILLA GLORIA DEL NIVEL PRIMARIO N° 54009 Y NIVEL SECUNDARIO VILLA GLORIA DEL DISTRITO DE ABANCAY, PROVINCIA DE ABANCAY, REGION AP</t>
  </si>
  <si>
    <t>AS-SM-42-2021-GRAP-1</t>
  </si>
  <si>
    <t>ADQUISICIÓN DE BALDOSA ACUSTICA Y PLANCHA FIBROCEMENTO, INCLUYE INSTALACIÓN PARA EL PROYECTO: MEJORAMIENTO DE LOS SERVICIOS EDUCATIVOS EN LA I.E.S JUAN ANTONIO TRELLES DE HUANCARAMA, DISTRITO DE HUANCARAMA, PROVINCIA DE ANDAHUAYLAS, REGIÓN APURIMAC</t>
  </si>
  <si>
    <t>AS-SM-43-2021-GRAP-1</t>
  </si>
  <si>
    <t>ADQUISICIÓN DE TABLEROS DE DISTRIBUCIÓN PARA EL PROYECTO "MEJORAMIENTO DEL SERVICIO EDUCATIVO DE LA I.E. INTEGRADO CESAR ABRAHAM VALLEJO DEL DISTRITO DE ABANCAY, PROVINCIA DE ABANCAY, REGION APURIMAC".</t>
  </si>
  <si>
    <t>AS-SM-41-2021-GRAP-1</t>
  </si>
  <si>
    <t>ADQUISICIÓN DE TRACTOR AGRÍCOLA DE 90HP A MAS POTENCIA CON TRACCIÓN DOBLE PARA CONDICIONES DE TRABAJO A UNA ALTURA PROMEDIO DE 3500 MSNM PARA LA SUB GERENCIA DE MYPES Y COMPETIVIDAD DEL GOBIERNO REGIONAL DE APURÍMAC.</t>
  </si>
  <si>
    <t>LP-SM-2-2021-GRAP/CS-1</t>
  </si>
  <si>
    <t xml:space="preserve">SERVICIO DE FABRICACIÓN E INSTALACIÓN DE TECHO DE ESTRUCTURA METÁLICA Y COBERTURA DEL COMPONENTE DE LA LOSA DEPORTIVA, INLUYE ACCESORIOS E INSUMOS A TODO COSTO para el IOARR: “RENOVACIÓN DE TECHADO PREARMADO Y SISTEMAS DE CIELO RASO; REPARACIÓN DE AMBIENTE PARA COMEDOR; CONSTRUCCIÓN DE COBERTURA; EN EL(LA) IE FRANCISCO BOLOGNESI - ABANCAY EN LA LOCALIDAD ABANCAY, DISTRITO DE ABANCAY, PROVINCIA ABANCAY, DEPARTAMENTO APURIMAC” </t>
  </si>
  <si>
    <t>AS-SM-39-2021-GRAP-1</t>
  </si>
  <si>
    <t>ADQUISICIÓN DE TRIPLAY FENÓLICO, PARA EL PROYECTO: "MEJORAMIENTO DEL COMPLEJO DEPORTIVO EL OLIVO PARA EL DESARROLLO DE LAS ACTIVIDADES DEPORTIVAS EN EL DISTRITO ABANCAY, PROVINCIA DE ABANCAY, REGIÓN APURÍMAC".</t>
  </si>
  <si>
    <t>AS-SM-40-2021-GRAP-1</t>
  </si>
  <si>
    <t>ADQUISICIÓN DE MOBILIARIO DE MELANINE, PARA LA OBRA "MEJORAMIENTO DEL SERVICIO EDUCATIVO DE NIVEL INICIAL EN LAS INSTITUCIONES EDUCATIVAS, 977 DISTRITO ANDARAPA, NRO. 54725, NRO. 55006-16, NRO. 54494 DISTRITO TUMAY HUARACA, NRO. 54631 DISTRITO SANTA MARÍA DE CHICMO, PROVINCIA DE ANDAHUAYLAS, REGIÓN</t>
  </si>
  <si>
    <t>AS-SM-44-2021-GRAP-1</t>
  </si>
  <si>
    <t>AS-SM-37-2021-GRAP-2</t>
  </si>
  <si>
    <t>ADQUISICION DE MOBILIARIO EDUCATIVO PARA ESTUDIANTES PARA EL PROYECTO MEJORAMIENTO DE LAS COMPETENCIAS DE ESTUDIANTES Y DOCENTES, MEDIANTE LA IMPLEMENTACION DE TECNOLOGIAS DE INFORMACION Y COMUNICACION (TICS) EN LAS INSTITUCIONES EDUCATIVAS DEL NIVEL SECUNDARIO DE LAS UGELS AYMARAES, ANTABAMBA Y GRAU - REGION APURIMAC</t>
  </si>
  <si>
    <t>AS-SM-48-2021-GRAP-1</t>
  </si>
  <si>
    <t>CONTRATACIÓN DE IMPLEMENTOS DE SEGURIDAD, PARA EL PROYECTO: "MEJORAMIENTO DEL COMPLEJO DEPORTIVO EL OLIVO PARA EL DESARROLLO DE LAS ACTIVIDADES DEPORTIVAS EN EL DISTRITO ABANCAY, PROVINCIA DE ABANCAY, REGIÓN APURÍMAC"</t>
  </si>
  <si>
    <t>AS-SM-47-2021-GRAP-1</t>
  </si>
  <si>
    <t>CONTRATACIÓN DE IMPLEMENTOS DE SEGURIDAD, PARA EL PROYECTO: "MEJORAMIENTO DEL COMPLEJO DEPORTIVO EL OLIVO PARA EL DESARROLLO DE LAS ACTIVIDADES DEPORTIVAS EN EL DISTRITO ABANCAY, PROVINCIA DE ABANCAY, REGIÓN APURÍMAC".</t>
  </si>
  <si>
    <t>CONTRATACIÓN DE MADERA, PARA EL PROYECTO: "MEJORAMIENTO DEL SERVICIO EDUCATIVO EN LA IEP N 54002 SANTA ROSA E IES SANTA ROSA DEL DISTRITO DE ABANCAY, PROVINCIA DE ABANCAY - REGIÓN APURÍMAC"</t>
  </si>
  <si>
    <t>AS-SM-49-2021-GRAP-1</t>
  </si>
  <si>
    <t>ADQUISICIÓN DE VARILLA DE DE ACERO CORRUGADO PARA CONSTRUCION DE 1/2 in, 5/8 in y 3/8 in FY=4200KG/CM2 GRADO 60, PARA EL PROYECTO "MEJORAMIENTO DEL SERVICIO EDUCATIVO EN LA INSTITUCIÓN EDUCATIVA INTEGRADA VILLA GLORIA DE NIVEL PRIMARIO 54009 Y NIVEL SECUNDARIO VILLA GLORIA DEL DISTRITO DE ABANCAY, P</t>
  </si>
  <si>
    <t xml:space="preserve">SIE-SIE-22-2021-GRAP-1
</t>
  </si>
  <si>
    <t>CONTRATACIÓN DE CEMENTO PORTLAND TIPO I X 42.5 KG, PARA EL PROYECTO: "MEJORAMIENTO DEL SERVICIO EDUCATIVO EN LA IEP N 54002 SANTA ROSA E IES SANTA ROSA DEL DISTRITO DE ABANCAY, PROVINCIA DE ABANCAY - REGIÓN APURÍMAC"</t>
  </si>
  <si>
    <t xml:space="preserve">SIE-SIE-23-2021-GRAP-1
</t>
  </si>
  <si>
    <t>CONTRATACIÓN DE SWITCH, PARA EL PROYECTO "MEJORAMIENTO DEL SERVICIO EDUCATIVO EN LA IEP N 54002 SANTA ROSA E IES SANTA ROSA DEL DISTRITO DE ABANCAY, PROVINCIA DE ABANCAY - REGIÓN APURÍMAC."</t>
  </si>
  <si>
    <t>AS-SM-52-2021-GRAP-1</t>
  </si>
  <si>
    <t>ADQUISICIÓN E INSTALACIÓN DE SILONES DE HEMODONACIÓN  IOARR CODIGO N° 2444408 "REMODELACIÓN DE BLOQUE DE INFRAESTRUCTURA</t>
  </si>
  <si>
    <t>AS-SM-53-2021-GRAP-1</t>
  </si>
  <si>
    <t>CONTRATACIÓN GABINETES PARA EL PROYECTO: "MEJORAMIENTO DEL SERVICIO EDUCATIVO EN LA IEP N 54002 SANTA ROSA E IES SANTA ROSA DEL DISTRITO DE ABANCAY, PROVINCIA DE ABANCAY - REGIÓN APURÍMAC"</t>
  </si>
  <si>
    <t>AS-SM-54-2021-GRAP-1</t>
  </si>
  <si>
    <t>AS-SM-37-2021-GRAP-3</t>
  </si>
  <si>
    <t>CONTRATACIÓN DE MATERIAL DIDACTICO PARA EL PROYECTO MEJORAMIENTO DE LA CALIDAD EDUCATIVA DE LA EDUCACIÓN PRIMARIA, EN LAS ÁREAS DEL DISEÑO CURRICULAR DE LAS INSTITUCIONES EDUCATIVAS DEL QUINTIL MAS POBRE DE LA REGIÓN APURIMAC</t>
  </si>
  <si>
    <t>AS-SM-50-2021-GRAP-3</t>
  </si>
  <si>
    <t>ADQUISICION E INSTALACION DE ASPIRADOR DE SECRECIONES RODABLE, PARA EL PROYECTO IOARR N° 2444407 ADQUISICION DE KITS DE TRAUMA PARA SERVICIOS MEDICOS DE EMERGENCIA Y KITS DE TRAUMA PARA SERVICIOS MEDICOS DE EMERGENCIA; EN EL HOSPITAL REGIONAL GUILLERMO DIAZ DE LA VEGA ¿ ABANCAY</t>
  </si>
  <si>
    <t>AS-SM-55-2021-GRAP-1</t>
  </si>
  <si>
    <t>ADQUISICION E INSTALACION DE DESFIBRILADOR MONITOR Y PALETAS EXTERNAS PARA EL PROYECTO: IOARR CÓDIGO N° 2444407 ADQUISICIONDE KITS DE TRAUMA PARA SERVICIOS MEDICOS DE EMERGENCIA Y KITS DE TRAUMA PARASERVICIOS MEDICOS DE EMERGENCIA; EN EL HOSPITAL REGIONAL GUILLERMO DIAZ DE LAVEGA ¿ ABANCAY EN LA LOC</t>
  </si>
  <si>
    <t>AS-SM-56-2021-GRAP-1</t>
  </si>
  <si>
    <t>CONTRATACIÓN LADRILLO PARA EL PROYECTO: "MEJORAMIENTO DEL COMPLEJO DEPORTIVO EL OLIVO PARA EL DESARROLLO DE LAS ACTIVIDADES DEPORTIVAS EN EL DISTRITO ABANCAY, PROVINCIA DE ABANCAY, REGIÓN APURÍMAC".</t>
  </si>
  <si>
    <t>AS-SM-63-2021-GRAP-1</t>
  </si>
  <si>
    <t>ADQUISICIÓN DE ACCESS POINT WI-FI POE OMNIDIRECCIONALES, PARA EL PROYECTO "MEJORAMIENTO DEL SERVICIO EDUCATIVO EN LA IEP N 54002 SANTA ROSA E IES SANTA ROSA DEL DISTRITO DE ABANCAY, PROVINCIA DE ABANCAY - REGIÓN APURÍMAC."</t>
  </si>
  <si>
    <t>AS-SM-69-2021-GRAP-1</t>
  </si>
  <si>
    <t>CONTRATACIÓN DECOBERTURA Y ACCESORIOS PARA EL PROYECTO "MEJORAMIENTO DEL SERVICIO EDUCATIVO EN LA IEP N 54002 SANTA ROSA E IES SANTA ROSA DEL DISTRITO DE ABANCAY, PROVINCIA DE ABANCAY - REGIÓN APURÍMAC."</t>
  </si>
  <si>
    <t>AS-SM-70-2021-GRAP-1</t>
  </si>
  <si>
    <t>ADQUISICIÓN DE CEMENTO PORTLAND TIPO I X 42.5 KG, PARA EL PROYECTO: "MEJORAMIENTO DEL SERVICIO EDUCATIVO DEL INSTITUTO DE EDUCACIÓN SUPERIOR PEDAGÓGICO GREGORIO MENDEL DE CHUQUIBAMBILLA, PROVINCIA DE GRAU - APURÍMAC".</t>
  </si>
  <si>
    <t>SIE-SIE-26-2021-GRAP-1</t>
  </si>
  <si>
    <t>ADQUISICIÓN DE CONCRETO PREMEZCLADO, PARA EL PROYECTO: "MEJORAMIENTO DEL SERVICIO EDUCATIVO DEL INSTITUTO DE EDUCACIÓN SUPERIOR PEDAGÓGICO GREGORIO MENDEL DE CHUQUIBAMBILLA, PROVINCIA DE GRAU - APURÍMAC".</t>
  </si>
  <si>
    <t>SIE-SIE-31-2021-GRAP-1</t>
  </si>
  <si>
    <t>ADQUISICIÓN DE VARILLA DE ACERO CORRUGADO, PARA EL PROYECTO: "MEJORAMIENTO DEL SERVICIO EDUCATIVO DEL INSTITUTO DE EDUCACIÓN SUPERIOR PEDAGÓGICO GREGORIO MENDEL DE CHUQUIBAMBILLA, PROVINCIA DE GRAU - APURÍMAC".</t>
  </si>
  <si>
    <t>SIE-SIE-29-2021-GRAP-1</t>
  </si>
  <si>
    <t>ADQUISICIÓN DE ALAMBRE, PARA EL PROYECTO: "MEJORAMIENTO DEL SERVICIO EDUCATIVO DEL INSTITUTO DE EDUCACIÓN SUPERIOR PEDAGÓGICO GREGORIO MENDEL DE CHUQUIBAMBILLA, PROVINCIA DE GRAU - APURÍMAC".</t>
  </si>
  <si>
    <t>SIE-SIE-28-2021-GRAP-1</t>
  </si>
  <si>
    <t>ADQUISICIÓN DE AGREGADOS, PARA EL PROYECTO: "MEJORAMIENTO DEL SERVICIO EDUCATIVO DEL INSTITUTO DE EDUCACIÓN SUPERIOR PEDAGÓGICO GREGORIO MENDEL DE CHUQUIBAMBILLA, PROVINCIA DE GRAU - APURÍMAC".</t>
  </si>
  <si>
    <t>SIE-SIE-27-2021-GRAP-1</t>
  </si>
  <si>
    <t>ADQUISICIÓN DE COMBUSTIBLE, PARA EL PROYECTO: "MEJORAMIENTO DEL SERVICIO EDUCATIVO DEL INSTITUTO DE EDUCACIÓN SUPERIOR PEDAGÓGICO GREGORIO MENDEL DE CHUQUIBAMBILLA, PROVINCIA DE GRAU - APURÍMAC".</t>
  </si>
  <si>
    <t>SIE-SIE-30-2021-GRAP-1</t>
  </si>
  <si>
    <t>ADQUISICIÓN DE LADRILLO, PARA EL PROYECTO: "MEJORAMIENTO DEL SERVICIO EDUCATIVO DEL INSTITUTO DE EDUCACIÓN SUPERIOR PEDAGÓGICO GREGORIO MENDEL DE CHUQUIBAMBILLA, PROVINCIA DE GRAU - APURÍMAC".</t>
  </si>
  <si>
    <t>AS-SM-59-2021-GRAP-1</t>
  </si>
  <si>
    <t>ADQUISICIÓN DE TRIPLAY FENOLICO, PARA EL PROYECTO: "MEJORAMIENTO DEL SERVICIO EDUCATIVO DEL INSTITUTO DE EDUCACIÓN SUPERIOR PEDAGÓGICO GREGORIO MENDEL DE CHUQUIBAMBILLA, PROVINCIA DE GRAU - APURÍMAC".</t>
  </si>
  <si>
    <t>AS-SM-57-2021-GRAP-1</t>
  </si>
  <si>
    <t>ADQUISICIÓN DE MADERA, PARA EL PROYECTO: "MEJORAMIENTO DEL SERVICIO EDUCATIVO DEL INSTITUTO DE EDUCACIÓN SUPERIOR PEDAGÓGICO GREGORIO MENDEL DE CHUQUIBAMBILLA, PROVINCIA DE GRAU - APURÍMAC".</t>
  </si>
  <si>
    <t>AS-SM-58-2021-GRAP-1</t>
  </si>
  <si>
    <t>SERVICIO DE ALQUILER EXCAVADORA, PARA EL PROYECTO: "MEJORAMIENTO DEL SERVICIO EDUCATIVO DEL INSTITUTO DE EDUCACIÓN SUPERIOR PEDAGÓGICO GREGORIO MENDEL DE CHUQUIBAMBILLA, PROVINCIA DE GRAU - APURÍMAC".</t>
  </si>
  <si>
    <t>AS-SM-60-2021-GRAP-1</t>
  </si>
  <si>
    <t>CONTRATACIÓN DE ALQUILER DE RETROEXCAVADORA, PARA EL PROYECTO: "MEJORAMIENTO DEL SERVICIO EDUCATIVO DEL INSTITUTO DE EDUCACIÓN SUPERIOR PEDAGÓGICO GREGORIO MENDEL DE CHUQUIBAMBILLA, PROVINCIA DE GRAU - APURÍMAC".</t>
  </si>
  <si>
    <t>AS-SM-61-2021-GRAP-1</t>
  </si>
  <si>
    <t>SERVICIO DE ALQUILER DE CAMION VOLQUETE, PARA EL PROYECTO: "MEJORAMIENTO DEL SERVICIO EDUCATIVO DEL INSTITUTO DE EDUCACIÓN SUPERIOR PEDAGÓGICO GREGORIO MENDEL DE CHUQUIBAMBILLA, PROVINCIA DE GRAU - APURÍMAC".</t>
  </si>
  <si>
    <t>AS-SM-62-2021-GRAP-1</t>
  </si>
  <si>
    <t>ADQUISICIÓN DE PIEDRAS, PARA EL PROYECTO: "MEJORAMIENTO DEL SERVICIO EDUCATIVO DEL INSTITUTO DE EDUCACIÓN SUPERIOR PEDAGÓGICO GREGORIO MENDEL DE CHUQUIBAMBILLA, PROVINCIA DE GRAU - APURÍMAC".</t>
  </si>
  <si>
    <t>AS-SM-71-2021-GRAP-1</t>
  </si>
  <si>
    <t>ADQUISICION DE VAQUILLONAS SERVIDAS DE RAZA BROWN SWISS PARA LE PLAN DE NEGOCIO MEJORAMIENTO DE LA PRODUCCION Y COMERCIALIZACION DE LECHE DE LA ASOCIACION AGROPECUARIA RIO GRANDE DE CARAYBAMBA, DISTRITO CARAYBAMBA, PROVINCIA AYMARAES, REGION APURIMAC.</t>
  </si>
  <si>
    <t>AS-SM-64-2021-GRAP-1</t>
  </si>
  <si>
    <t>10015475825 - MAMANI PACORI NESTOR PORFIRIO</t>
  </si>
  <si>
    <t>ADQUISICION DE VAQUILLONAS SERVIDAS DE LA RAZA BROWN SWISS PARA EL PLAN DE NEGOCIO MEJORAMIENTO DE LA PRODUCCION Y COMERCIALIZACION DE LECHE FRESCA DE LA ASOCIACION SANTA MARIA DE LA COMUNIDAD DE SILCO, DISTRITO JUAN ESPINOZA MEDRANO, PROVINCIA ANTABAMBA, REGION APURIMAC</t>
  </si>
  <si>
    <t>AS-SM-65-2021-GRAP-1</t>
  </si>
  <si>
    <t>ADQUISICION DE VAQUILLONAS SERVIDAS DE RAZA BROWN SWISS PARA EL PLAN DE NEGOCIO INCREMENTO DE LA PRODUCTIVIDAD DE LECHE DE LA ASOCIACION DE PRODUCTORES AGROPECUARIOS APU CUZQUENA DE CCERABAMBA, DISTRITO PACOBAMBA, PROVINCIA ANDAHUAYLAS, REGION APURIMAC.</t>
  </si>
  <si>
    <t>AS-SM-66-2021-GRAP-1</t>
  </si>
  <si>
    <t>ALTIPLANO :
20605475541 - CORPORACION BELMOL SOCIEDAD ANONIMA CERRADA
10022668159 - LUNA AGUILAR LEONCIO</t>
  </si>
  <si>
    <t>ADQUISICION DE VAQUILLONAS SERVIDAS DE RAZA BROWN SWISS PARA EL PLAN DE NEGOCIO MEJORAMIENTO DE LA PRODUCCION DE LECHE DE ASOCIACION AGROPECUARIO MUSUQ WINAY DE BUENA VISTA HUANCABAMBA ANCO HUALLO, DISTRITO ANCOHUAYLLO, PROVINCIA CHINCHEROS, REGION APURIMAC.</t>
  </si>
  <si>
    <t>AS-SM-67-2021-GRAP-1</t>
  </si>
  <si>
    <t>10022887977 - CHALLCO POLO LEANDRO</t>
  </si>
  <si>
    <t>ADQUISICION E INSTALACION ECOGRAFO PORTATIL, PARA EL PROYECTO IOARR N° 2444407 ADQUISICION DE KITS DE TRAUMA PARA SERVICIOS MEDICOS DE EMERGENCIA Y KITS DE TRAUMA PARA SERVICIOS MEDICOS DE EMERGENCIA; EN EL HOSPITAL REGIONAL GUILLERMO DIAZ DE LA VEGA ¿ ABANCAY, DISTRITO DE ABANCAY, APURIMAC</t>
  </si>
  <si>
    <t>AS-SM-72-2021-GRAP-1</t>
  </si>
  <si>
    <t>AS-SM-13-2021-GRAP-3</t>
  </si>
  <si>
    <t>ADQUISICION DE VENTANAS CORREDIZAS DE ALUMINIO INCLUYE VIDRIO TEMPLADO INCOLORO DE 6MM, INCLUYE INSTALACION PARA EL PROYECTO MEJORAMIENTO DE LOS SERVICIOS EDUCATIVOS DE LA INSTITUCION EDUCATIVA INTEGRADA Nº 277-21 Y Nº54177 DEL BUEN PASTOR DE TALAVERA DEL DISTRITO DE TALAVERA PROVINCIA ANDAHUAYLAS</t>
  </si>
  <si>
    <t>ADJUDICACION SIMPLIFICADA</t>
  </si>
  <si>
    <t>LLAVE EN MANO</t>
  </si>
  <si>
    <t>AS-SM-21-2021-GSRCH-1</t>
  </si>
  <si>
    <t>EN CURSO PARA PERFECCIONAR CONTRATO</t>
  </si>
  <si>
    <t>NINGUNA</t>
  </si>
  <si>
    <t>ADQUISICION DE AGREGADOS (ARENA FINA, ARENA GRUESA, HORMIGON, PIEDRA CHANCADA ,MATERIAL GRANULAR PARA SUB BASES TIPO B) PARA EL PROYECTO MEJORAMIENTO DEL SERVICIOS DE SALUD EN EL NIVEL I-2 DE LA COMUNIDAD SAN ANTONIO DE CACHI, DISTRITO DE SAN ANTONIO DE CACHI - ANDAHUAYLAS - APURIMAC</t>
  </si>
  <si>
    <t>SUBASTA INVERSA ELECTRONICA</t>
  </si>
  <si>
    <t>SIE-SIE-30-2021-GSRCH-1</t>
  </si>
  <si>
    <t>ADQUISICION DE VARILLAS DE ACERO CORRUGADO (MEDIDAS  3/4, 3/8 , 5/8 , 1/2 , 1/4)  PARA EL PROYECTO MEJORAMIENTO DEL SERVICIOS DE SALUD EN EL NIVEL I-2 DE LA COMUNIDAD SAN ANTONIO DE CACHI, DISTRITO DE SAN ANTONIO DE CACHI - ANDAHUAYLAS - APURIMAC</t>
  </si>
  <si>
    <t>SIE-SIE-28-2021-GSRCH-1</t>
  </si>
  <si>
    <t>ADQUISICION DE CEMENTO PORTLANDI TIPO I X 42.5 KG  PARA EL PROYECTO MEJORAMIENTO DEL SERVICIOS DE SALUD EN EL NIVEL I-2 DE LA COMUNIDAD SAN ANTONIO DE CACHI, DISTRITO DE SAN ANTONIO DE CACHI - ANDAHUAYLAS - APURIMAC</t>
  </si>
  <si>
    <t>SIE-SIE-29-2021-GSRCH-1</t>
  </si>
  <si>
    <t>SERVICIO DE ELABORACION E INSTALACION DE COBERTURA Y ESTRUCTURA METALICA A TODO COSTO INCLUYE MATERIALES  PARA EL PROYECTO MEJORAMIENTO DE LOS SERVICIOS EDUCATIVOS DE LA INSTITUCION EDUCATIVA INTEGRADA Nº 277-21 Y Nº54177 DEL BUEN PASTOR DE TALAVERA, ANDAHUAYLAS, APURIMAC</t>
  </si>
  <si>
    <t>AS-SM-19-2021-GSRCH-2</t>
  </si>
  <si>
    <t>COISA PERU S.A.C.</t>
  </si>
  <si>
    <t>ADQUISICIÓN DE VENTANAS DE ALUMINIO CON SISTEMA CORREDIZO INCLUYE VIDRIO TEMPLADO  DE 8MM E INSTALACION A TODO COSTO PARA EL PROYECTO MEJORAMIENTO DE SERVICIOS EDUCATIVOS DE LA INSTITUCIÓN EDUCATIVA INTEGRADA ERNESTO GUEVARA DE LA SERNA DE LA COMUNIDAD DE LAMAY, DISTRITO DE SANTA MARÍA DE CHICMO, PR</t>
  </si>
  <si>
    <t>AS-SM-17-2021-GSRCH-2</t>
  </si>
  <si>
    <t>OSCCO CARRION NANCY</t>
  </si>
  <si>
    <t>ADQUISICION DE VARILLAS DE ACERO CORRUGADO DE 3/4 , 3/8 , 5/8 , 1/2" PARA EL PROYECTO "MEJORAMIENTO DE LOS SERVICIOS EDUCATIVOS DE LA INSTITUCIÓN EDUCATIVA INTEGRADA ERNESTO GUEVARA DE LA SERNA DE LA COMUNIDAD DE LAMAY DISTRITO DE SANTA MARÍA DE CHICMO</t>
  </si>
  <si>
    <t>SIE-SIE-24-2021-GSRCH-1</t>
  </si>
  <si>
    <t>DISTRIBUIDORA Y CONSTRUCTORA APURIMAC S.A.C.</t>
  </si>
  <si>
    <t>ADQUISICION E INSTALACION DE VENTANAS DE ALUMINIO SISTEMA CORREDIZO Y SISTEMA PROYECTANTE INCLUYE VIDRIO TEMPLADO DE 6 MM  TODO COSTO PARA EL PROYECTO  ¿MEJORAMIENTO DE LOS SERVICIOS EDUCATIVOS DE LA INSTITUCION EDUCATIVA INTEGRADA N°277-21 Y N° 54177 ¿EL BUEN PASTOR DE TALAVERA¿ DISTRITO DE TALAVER</t>
  </si>
  <si>
    <t>AS-SM-11-2021-GSRCH-1</t>
  </si>
  <si>
    <t>INVERSIONES GENERALES ALUVID SOCIEDAD ANONIMA CERRADA - INVERSIONES GENERALES ALUVID S.A.C.</t>
  </si>
  <si>
    <t>ADQUISICION DE TERMOTECHO   DE POLIURETANO DE DISTINTAS MEDIDAS Y CUMBRERA DENTADA PARA EL PROYECTO "AMPLIACION Y MEJORAMIENTO DE LA OFERTA DE LOS SERVICIOS EDUCATIVOS DE LA I.E.INTEGRADA, JOSÉ CARLOS MARIÁTEGUI DE LA COMUNIDAD CAMPESINA DE TARAMBA, DISTRITO DE SANTA MARÍA DE CHICMO -  PROVINCIA DE ANDAHUAYLAS - APURÍMAC</t>
  </si>
  <si>
    <t>AS-SM-2-2021-GSRCH-1</t>
  </si>
  <si>
    <t>LOAYZA DIAZ FLOR NILDA</t>
  </si>
  <si>
    <t>ADQUISICIÓN DE CEMENTO PORTLAND TIPO I X 45 KG PARA EL PROYECTO AMPLIACIÓN Y MEJORAMIENTO DE LA OFERTA DE LOS SERVICIOS EDUCATIVOS DE LA I.E. INTEGRADA JOSÉ CARLOS MARIATEGUI DE LA COMUNIDAD CAMPESINA DE TARAMBA, DISTRITO DE SANTA MARÍA DE CHICMO, PROVINCIA DE ANDAHUAYLAS, APURÍMAC</t>
  </si>
  <si>
    <t>SIE-SIE-11-2021-GSRCH-1</t>
  </si>
  <si>
    <t>TRUYENQUE MALPARTIDA CESAR</t>
  </si>
  <si>
    <t>ADQUISICIÓN DE VARILLAS DE FIERRO CORRUGADO GRADO 60 DE 1/4, 3/8, 1/2, 5/8 Y 3/4 PARA LA OBRA MEJORAMIENTO DEL SERVICIO EDUCATIVO DELINSTITUTO DE EDUCACION SUPERIOR PEDAGOGICO PUBLICO JOSÉ MARÍA ARGUEDAS, DISTRITO DE SAN JERONIMO Y PROVINCIA DE ANDAHUAYLAS , REGION APURIMAC</t>
  </si>
  <si>
    <t>SIE-SIE-6-2021-GSRCH-1</t>
  </si>
  <si>
    <t>EMPRESA ZOHE SAC</t>
  </si>
  <si>
    <t>ADQUISICIÓN DE LADRILLO KING KONG  DE 9 cm X 12 cm X 23 cm Y LADRILLO HUECO DE 30 cm X 30 cm X 15 cm  PARA LA OBRA MEJORAMIENTO DEL SERVICIO EDUCATIVO DEL INSTITUTO DE EDUCACION SUPERIOR PEDAGOGICO - PUBLICO - JOSÉ MARÍA ARGUEDAS, DISTRITO DE SAN JERONIMO Y PROVINCIA DE ANDAHUAYLAS, REGION APURIMAC</t>
  </si>
  <si>
    <t>AS-SM-1-2021-GSRCH-1</t>
  </si>
  <si>
    <t>LADRILLOS MECANIZADOS INKA S.A.C.</t>
  </si>
  <si>
    <t>AGRICULTURA APURIMAC</t>
  </si>
  <si>
    <t>ADQUISICIÓN DE MALLA GANADERA PARA VICUÑA DE 12 HILOS PARA EL PROYECTO MEJORAMIENTO DEL NIVEL DE LA CADENA DE LA FIBRA DE ALPACA Y VICUÑA EN LA REGIÓN APURÍMAC.</t>
  </si>
  <si>
    <t xml:space="preserve">AS-SM-1-2020-DRA/APURIMAC-1 </t>
  </si>
  <si>
    <t xml:space="preserve"> SERRANO TAPIA MARCO ANTONIO</t>
  </si>
  <si>
    <t xml:space="preserve">07 DIAS CALENDARIOS </t>
  </si>
  <si>
    <t xml:space="preserve">ADQUISICION DE CEMENTO PORTLAND TIPO I DE 42.5 KG PARA EL PROYECTO MEJORAMIENTO DE LA COMPETITIVIDAD DE LA CADENA PRODUCTIVA DE QUINUA EN LA REGION APURIMAC </t>
  </si>
  <si>
    <t xml:space="preserve">SIE-SIE-1-2020-DRA/APURIMAC-1 </t>
  </si>
  <si>
    <t xml:space="preserve">84,400.00
</t>
  </si>
  <si>
    <t>03/09/2020</t>
  </si>
  <si>
    <t xml:space="preserve">20 DIAS CALENDARIOS </t>
  </si>
  <si>
    <t xml:space="preserve">CONTRATACION DE SACO YUTE 150CM DE LARGO Y 100 CM DE ANCHO, PARA ALMACENAMIENTO DE FIBRA DE ALPACA PARA EL PROYECTO MEJORAMIENTO DEL NIVEL COMPETITIVO DE LA CADENA DE FIBRA DE ALPACA Y VICUÑAS EN LA REGIÓN APURIMAC </t>
  </si>
  <si>
    <t xml:space="preserve">AS-SM-2-2020-DRA/APURIMAC-1 </t>
  </si>
  <si>
    <t xml:space="preserve">37,856.00
</t>
  </si>
  <si>
    <t>DIPSA EMPRESARIAL SOCIEDAD ANONIMA CERRADA</t>
  </si>
  <si>
    <t>07/12/2020</t>
  </si>
  <si>
    <t xml:space="preserve">09 DIAS CALENDARIOS </t>
  </si>
  <si>
    <t xml:space="preserve">ADQUISICIÓN DE PRODUCTO FARMACÉUTICO DE USO VETERINARIO PARA LA ADMINISTRACIÓN Y ALMACENAMIENTO DE KITS PARA LA ASISTENCIA FRENTE A EMERGENCIA </t>
  </si>
  <si>
    <t xml:space="preserve">AS-SM-1-2021-DRA/APURIMAC-1 </t>
  </si>
  <si>
    <t xml:space="preserve">35,780.80
</t>
  </si>
  <si>
    <t>INVERSIONES PROAVET E.I.R.L.</t>
  </si>
  <si>
    <t xml:space="preserve">05 DIAS CALENDARIOS </t>
  </si>
  <si>
    <t xml:space="preserve">ADQUISICIÓN DE CEMENTO PORTLAND TIPO I 42.50 KG PARA LA OBRA DENOMINADA CONSTRUCCIÓN E IMPLEMENTACIÓN DE UN CENTRO DE INNOVACIÓN TECNOLOGÍA PARA LA PRODUCCIÓN Y TRANSFORMACIÓN DE LA LECHE ¿ REGION DE APURIMAC </t>
  </si>
  <si>
    <t xml:space="preserve">SIE-SIE-1-2021-DRA-APURIMAC-1 </t>
  </si>
  <si>
    <t>GRUPO MURILLO E.I.R.LTDA.</t>
  </si>
  <si>
    <t xml:space="preserve">45 DIAS CALENDARIOS </t>
  </si>
  <si>
    <t xml:space="preserve">ADQUISICION DE VARILLAS DE ACERO y ALAMBRE DE ACERO PARA LA OBRA: CONSTRUCCION E IMPLEMENTACION DEL CENTRO DE INNOVACION TECNOLOGICA PARA LA PRODUCCION Y TRANSFORMACION DE LA LECHE EN LA REGION APURIMAC </t>
  </si>
  <si>
    <t xml:space="preserve">SIE-SIE-2-2021-DRA-APURIMAC-1 </t>
  </si>
  <si>
    <t>SERCAM S.R.L.</t>
  </si>
  <si>
    <t xml:space="preserve">ADQUISICION DE TOSTADORA DE GRANOS Y CLASIFICADOR VENTILADORA DE GRANOS PARA EL PROYECTO MEJORAMIENTO DE LA COMPETITIVIDAD DE LA CADENA PRODUCTIVA DE QUINUA. </t>
  </si>
  <si>
    <t xml:space="preserve">AS-SM-2-2021-DRA-APURIMAC-2 </t>
  </si>
  <si>
    <t>IMPORTACIONES MAVALCI E.I.R.L.</t>
  </si>
  <si>
    <t>09/09/2021</t>
  </si>
  <si>
    <t>EQUIPOS ESQUILA</t>
  </si>
  <si>
    <t xml:space="preserve">AS-2021-DRA/APURIMAC-1 </t>
  </si>
  <si>
    <t>SIN CONVOCAR</t>
  </si>
  <si>
    <t>ADQUISICION DE TANQUE  CRIOGENICO</t>
  </si>
  <si>
    <t>AS-2021-DRA/APURIMAC-2</t>
  </si>
  <si>
    <t>CONTRATACION DE SUMINISTRO DE COMBUSTIBLES PARA LA DIRECCION SUB REGIONAL AGRARRIA ANDAHUYLAS</t>
  </si>
  <si>
    <t>SUBASTA INVERSA ELECTRONICA N 01-2020-DRSAA-PRIMERA CONVOCATORIA</t>
  </si>
  <si>
    <t>20450636747 - INVERSIONES FAMEVA SAC</t>
  </si>
  <si>
    <t>CONTRATACION DE CEMENTO, BARRA DE ACERO Y AGREGADOS EN GENERAL - INSTALACION DEL SISTEMA DE AGUA PARA RIEGO PRESURIZADO EN LAS COMUIDADES DE CHUMPALLHUA Y OCCOCHO, DISTRITO DE HUANCARAY, PROVINCIA DE ANDAHUAYLAS REGION CHINCHEROS</t>
  </si>
  <si>
    <t>SUBASTA INVERSA ELECTRONICA N 02-2020-DRSA-GR</t>
  </si>
  <si>
    <t>10444256279 - CESAR MALPARTIDA TRUYENQUE</t>
  </si>
  <si>
    <t>CONTRATACION DE PRODUCTOS VETERINARIAS: Vitaminas, Antibioticos  y Reconstituyentes  para la Recuperacion  de la salubridad de Vacunos , Ovinos y  Alpacas.    En los Distritos Alto Andinos  de la  Provincia de Andahuaylas y Chincheros. programa  068 Reduccion de vulnirabilidad y atencion de Emergenc</t>
  </si>
  <si>
    <t>ADJUDICACION SIMPLIFICADA N 01-2020-DSRA -A-1</t>
  </si>
  <si>
    <t>20449730811- AGRICOLA SAN MIGUEL EIRL</t>
  </si>
  <si>
    <t>CONTRATACION DE UNIFORMES PARA PERSONAL ADMINISTRATIVO DE LA DSRA-A TERNO INSTITUCIONAL SOBRE MEDIDA</t>
  </si>
  <si>
    <t>ADJUDICACION SIMPLIFICADA N 02-2020-DSRA -A-1</t>
  </si>
  <si>
    <t>104,925.00</t>
  </si>
  <si>
    <t>---</t>
  </si>
  <si>
    <t>ANULADO</t>
  </si>
  <si>
    <t>ADJUDICACION SIMPLIFICADA N 02-2020-DSRA -A-2</t>
  </si>
  <si>
    <t>Contratación de Cemento, Barra de acero corrugado y Agregados en General para ejecución de la obra ¿Instalación del servicio de agua para riego presurizado en las comunidades de chumpallhua y occocho, distrito de Huancaray Andahuaylas (material puesto en obra)</t>
  </si>
  <si>
    <t>SUBASTA INVERSA ELECTRONICA N 03-2020-DRSAA-A-1</t>
  </si>
  <si>
    <t>149,880.00</t>
  </si>
  <si>
    <t>ADQUISICION DE MANGUERA  HDPE 4" Y ENLACE PARA INSTALACIÓN DEL SERVICIO DE AGUA PARA RIEGO PRESURIZADO EN LAS COMUNIDADES DE CHUMPALLHUA Y OCCOCHO, DISTRITO DE HUANCARAY-ANDAHUALAS-APURÍMAC</t>
  </si>
  <si>
    <t>Adjudicacion Simplificada-SM-4-2021-DSRA-A-1</t>
  </si>
  <si>
    <t>PROCESO</t>
  </si>
  <si>
    <t>CONTRATACIÓN DE CEMENTO Y BARRA DE ACERO CORRUGADO PARA LA ACTIVIDAD  ¿CREACIÓN DE LABORATORIO DE ANÁLISIS FÍSICO-QUÍMICO DE FERTILIDAD DE SUELOS, ANÁLISIS FÍSICO-QUÍMICO DE AGUA DE LA DIRECCIÓN SUB REGIONAL AGRARIA ANDAHUAYLAS ¿ APURÍMAC¿  PROYECTO INSTALACION Y MEJORAMIENTO DEL SERVICIO DE APO</t>
  </si>
  <si>
    <t>Subasta Inversa Electronica-SIE-1-2021-DSRA-A-1</t>
  </si>
  <si>
    <t>10444256279- CESAR TRUYENQUE MALPARTIDA</t>
  </si>
  <si>
    <t>35 DIAS</t>
  </si>
  <si>
    <t>20564314464 - SERVICON GROUP EIRL</t>
  </si>
  <si>
    <t>05 DIAS</t>
  </si>
  <si>
    <t>CONTRATACION DE VALVULAS DE COMPUERTAS  Y VALVULAS HIDRAULICAS   PARA INSTALACION DEL SERVICIO DE AGUA PARA RIEGO PRESURIZADO EN LAS COMUNIDADES DE CHUMPALLHUA Y OCCOCHO, DISTRITO DE HUANCARAY - ANDAHUAYLAS - APURIMAC</t>
  </si>
  <si>
    <t>Adjudicacion Simplificada-SM-3-2021-DSRA-A-2</t>
  </si>
  <si>
    <t>20568646879 - GRUPO EMPRESARIAL JCA SAC</t>
  </si>
  <si>
    <t>Adjudicacion Simplificada-SM-3-2021-DSRA-A-1</t>
  </si>
  <si>
    <t>Productos Veterinarios: Vitaminas, Antibioticos y Reconstituyentes para la Recuperacion de la salubridad de Vacunos , Ovinos, Alpacas y llamas en los Distritos Alto Andinos de la Provincia de Andahuaylas. programa 068 Reduccion de vulnirabilidad y atencion de Emergencia por desastre.</t>
  </si>
  <si>
    <t>Adjudicacion Simplificada-SM-2-2021-DSRA-A-1</t>
  </si>
  <si>
    <t>20600900383- FHARMAVET ANIMAL HELATH SAC</t>
  </si>
  <si>
    <t>CONTRATACION DE TAPAS METALICAS, REJILLAS Y OTROS PARA INSTALACION DEL SERVICIO DE AGUA PARA RIEGO PRESURIZADO EN LAS COMUNIDADES DE CHUMPALLHUA Y OCCOCHO, DISTRITO DE HUANCARAY - ANDAHUAYLAS - APURIMAC</t>
  </si>
  <si>
    <t>Adjudicacion Simplificada-SM-1-2021-DSRA-A-1</t>
  </si>
  <si>
    <t>20601158389- DECO FORJA METALS EIRL</t>
  </si>
  <si>
    <t>20 DIAS</t>
  </si>
  <si>
    <t>SUBASTA INVERSA ELECTRONICA N 01-2022-DRSAA</t>
  </si>
  <si>
    <t>-----</t>
  </si>
  <si>
    <t>PENDIENTE</t>
  </si>
  <si>
    <t>ADQUISICIÓN DE  CELDA EN MEDIA TENSIÓN PARA REMONTE Y CELDA DE PROTECCIÓN EN MEDIA TENSIÓN PARA 24 KV CON INTERRUPTOR EN SF6, INCLUYE EL SUMINISTRO</t>
  </si>
  <si>
    <t>AS-SM-12-2021-DRTC-1</t>
  </si>
  <si>
    <t>ADQUISICION DE COMBUSTIBLE (PETROLEO DIESEL B5) PARA LA OBRA ¿MEJORAMIENTO DE LA CARRTERA TOTORA ¿ KILCATACCOTACCASA, DISTRITO DE OROPESA, PROVINCIA DE ANTABAMBA, REGION DE APURIMAC¿</t>
  </si>
  <si>
    <t>SIE-SIE-5-2021-DRTC-1</t>
  </si>
  <si>
    <t>ADQUISICION DE ELECTROBOMBAS Y GABINETES PARA EL SISTEMA DE AGUA CONTRA INCENDIOS INCLUYE ACCESORIOS E INSTALACION A TODO COSTO</t>
  </si>
  <si>
    <t>AS-SM-8-2021-DRTC-2</t>
  </si>
  <si>
    <t>SERVICIO DE PERFORACION, CARGA  Y DISPARO  DE VOLADURA, DESQUINCHE Y ELIMINACION DE ROCA FIJA DE ROCAS FIJA</t>
  </si>
  <si>
    <t>AS-SM-10-2021-DRTC-1</t>
  </si>
  <si>
    <t>20604709424 - CARMOBARRI EMPRESA INDIVIDUAL DE RESPONSABILIDAD LIMITADA</t>
  </si>
  <si>
    <t>Consentido</t>
  </si>
  <si>
    <t>SERVICIO DE ALQUILER DE EXCAVADORA HIDRAULICA SOBRE ORUGA</t>
  </si>
  <si>
    <t>AS-SM-11-2021-DRTC-1</t>
  </si>
  <si>
    <t>20601350506 - MRS CONSTRUCTORA CONTRATISTAS E INVERSIONES GENERALES E.I.R.L.</t>
  </si>
  <si>
    <t>AQUISICION DE COMBUSTIBLE DIESEL B5</t>
  </si>
  <si>
    <t>SIE-SIE-4-2021-DRTC-1</t>
  </si>
  <si>
    <t>20602325831 - ADELIT COMERCIALIZADORA Y SERVICIOS S.R.L.</t>
  </si>
  <si>
    <t>Contratado</t>
  </si>
  <si>
    <t>ADQUISICIÓN DE TRANSFORMADOR DE DISTRIBUCIÓN TRIFÁSICO ENCAPSULADO EN RESINA EPOXICA DE 250 KVA</t>
  </si>
  <si>
    <t>AS-SM-9-2021-DRTC-1</t>
  </si>
  <si>
    <t>20521974495 - HP &amp; T ELECTRIC S.A.C.</t>
  </si>
  <si>
    <t>ALQUILER DE EXCAVADORA HIDRAULICA SOBRE ORUGA MAQUINA SERVIDA, INCLUYE OPERADOR CALIFICADO Y RESPONSABLE</t>
  </si>
  <si>
    <t>COMPRE-SM-4-2021-DRTC-1</t>
  </si>
  <si>
    <t>10469564105 - QUINTANILLA VARGAS MIGUEL</t>
  </si>
  <si>
    <t>CONTRATACIÓN DE SERVICIO DE ALQUILER DE (02) VOLQUETES (MAQUINA SERVIDA) CON OPERADOR CON, PARA LA OBRA: ¿MANTENIMIENTO Y TRATAMIENTO DEL TALUD EN EL SECTOR SALLAR CARRETERA SANTA ROSA -ANTABAMBA -KM:49+600 DE LA COMUNIDAD DE HUANCARAY ¿ DISTRITO PACHACONAS ¿ PROVINCIA ANATABAMBA ¿ REGION APURIMAC</t>
  </si>
  <si>
    <t>COMPRE-SM-3-2021-DRTC-1</t>
  </si>
  <si>
    <t>10444557520 - SOTO HUAMANÑAHUI KATHERINE ESTELA MILAGROS</t>
  </si>
  <si>
    <t>AS-SM-8-2021-DRTC-1</t>
  </si>
  <si>
    <t>20601510741 - HIDRAIR INGENIEROS E.I.R.L.</t>
  </si>
  <si>
    <t>AQUISICION DE VENTANA PARA LA OBRA:MEJORAMIENTO DE LA PRESTACION  DE SERVICIOS PUBLICOS</t>
  </si>
  <si>
    <t>AS-SM-7-2021-DRTC-2</t>
  </si>
  <si>
    <t>20603234422 - J&amp;M GLASS EMPRESA INDIVIDUAL DE RESPONSABILIDAD LIMITADA</t>
  </si>
  <si>
    <t>AS-SM-7-2021-DRTC-1</t>
  </si>
  <si>
    <t>20603535350 - AZUR CONTRATISTAS S.A.C.</t>
  </si>
  <si>
    <t>ADQUISICION DE COMBUSTIBLE DIESEL MEJORAMIENTO DE LA CARRETERA TOTORA KILCCATA</t>
  </si>
  <si>
    <t>SIE-SIE-3-2021-DRTC-3</t>
  </si>
  <si>
    <t>SIE-SIE-3-2021-DRTC-2</t>
  </si>
  <si>
    <t xml:space="preserve">desierto </t>
  </si>
  <si>
    <t>ADQUISICION DE COMBUSTIBLE DIESEL PARA LA OBRA:CONSTRUCCION DEL CAMINO VECINAL PAMPALLACTA ¿ ANCOBAMBA DEL DISTRITO DE CHAPIMARCA, PROVINCIA DE AYMARAES, REGION APURIMAC</t>
  </si>
  <si>
    <t>SIE-SIE-2-2021-DRTC-2</t>
  </si>
  <si>
    <t>20450700771 - ESTACION DE SERVICIOS GRUPO A &amp; T PERU SOCIEDAD ANONIMA CERRADA</t>
  </si>
  <si>
    <t>SIE-SIE-3-2021-DRTC-1</t>
  </si>
  <si>
    <t>Desierto</t>
  </si>
  <si>
    <t>SIE-SIE-2-2021-DRTC-1</t>
  </si>
  <si>
    <t>ADQUISICION DE CEMENTO PORLAND TIPO I X 42.50 KG PARA LA OBRA: "MEJORAMIENTO DE LA PRESTACION DE SERVICIOS PUBLICOS DE LA SEDE INSTITUCIONAL DE LA DIRECCION REGIONAL DE TRANSPORTES Y COMUNICACIONES APURIMAC¿</t>
  </si>
  <si>
    <t>SIE-SIE-1-2021-DRTC-1</t>
  </si>
  <si>
    <t>CONTRATACIÓN DE SERVICIO DE ALQUILER DE CUATRO (04) VOLQUETES DE 15 M3 (MAQUINA SECA), INCLUYE OPERADOR, PUESTO EN OBRA, PARA EL PROYECTO DE LA OBRA: "MEJORAMIENTO DE LA CARRETERA TOTORA KILCATA CCOTACCASA, DISTRITO DE OROPESA, PROVINCIA DE ANTABAMBA ¿ REGION APURIMAC"</t>
  </si>
  <si>
    <t>AS-SM-1-2021-DRTC-1</t>
  </si>
  <si>
    <t>CONSORCIO - CONSORCIO APU KILCATA /     20602065309 - GRUPO HA &amp; MC S.R.L./      10401511461 - CCAMERCCOA YUCRA HECTOR REYNALDO</t>
  </si>
  <si>
    <t>CONSTRUCCION DE REDES DE DISTRIBUCION ELECTRICA AEREA DE MEDIA TENSION</t>
  </si>
  <si>
    <t>AS-SM-6-2021-DRTC-1</t>
  </si>
  <si>
    <t>20527412031 - CRIVASA E.I.R.L.</t>
  </si>
  <si>
    <t>Cancelado</t>
  </si>
  <si>
    <t>SERVICIO DE PERFORACIÓN, CARGA Y DISPARO DE VOLADURA DE ROCA FIJA TOTAL DE 7000 PUNTOS PAPA LA OBRA: ¿MEJORAMIENTO DE LA CARRETERA TOTORA KILCATA CCOTACCASA, DISTRITO DE OROPESA, PROVINCIA DE ANTABAMBA ¿ REGION APURIMAC¿</t>
  </si>
  <si>
    <t>AS-SM-5-2021-DRTC-2</t>
  </si>
  <si>
    <t>CONSORCIO - CONSORCIO LUCANAS   /  20564291316 - INVERSIONES CONSULTORES Y EJECUTORES LOSEAL EMPRESA INDIVIDUAL DE RESPONSABILIDAD LIMITADA  /  20601931649 - CIAFATEX E.I.R.L.</t>
  </si>
  <si>
    <t>ADQUISICION DE CONCRETO PRE MEZCLADO FC =245KG/CM2 PARA LA OBRA MEJORAMIENTO DE LA PRESTACION DE SERVICIOS PUBLICOS EN LA SEDE INSTITUCIONAL DE LA DIRECCION REGIONAL DE TRANSPORTES Y COMUNICACIONES DE APURIMAC</t>
  </si>
  <si>
    <t>AS-SM-4-2021-DRTC-1</t>
  </si>
  <si>
    <t>CONSORCIO - CONSORCIO KILCATA   /  20605490591 - ESPUELAS DORADO SOCIEDAD ANONIMA CERRADA-ESPUELAS DORADO S.A.C.  /  20600205197 - R &amp; D AMERICAN CONSTRUCTORA S.A.C.</t>
  </si>
  <si>
    <t>Nulo</t>
  </si>
  <si>
    <t>AS-SM-5-2021-DRTC-1</t>
  </si>
  <si>
    <t>CONTRATACIÓN DE SERVICIO DE: ALQUILER DE 02 EXCAVADORAS HIDRÁULICAS MAQUINA SECA, INCLUYE OPERADOR, PUESTO EN OBRA. OBRA: "MEJORAMIENTO DE LA CARRETERA TOTORA KILCATA CCOTACCASA, DISTRITO DE OROPESA, PROVINCIA DE ANTABAMBA, REGION APURIMAC".</t>
  </si>
  <si>
    <t>AS-SM-3-2021-DRTC-1</t>
  </si>
  <si>
    <t>20601277272 - BER MAC E.I.R.L</t>
  </si>
  <si>
    <t>ALQUILER DE UNA (01) MOTONIVELADORA MAQUINA SECA, INCLUYE OPERADOR, PUESTO EN OBRA, PARA EL PROYECTO: "MEJORAMIENTO DE LA CARRETERA TOTORA KILCATA CCOTACCASA, DISTRITO DE OROPESA, PROVINCIA DE ANTABAMBA ¿ REGION APURIMAC".</t>
  </si>
  <si>
    <t>AS-SM-2-2021-DRTC-1</t>
  </si>
  <si>
    <t>23/04/2021 </t>
  </si>
  <si>
    <t>Adquisiciones de Concreto Pre Mezclado FC 245 kg/cm2 para la Obra Mejoramiento de la Prestación de Servicios Públicos en la Sede institucional de la Dirección Regional de Transportes y Comunicaciones Apurímac.</t>
  </si>
  <si>
    <t>COMPRE-SM-1-2021-DRTC-2</t>
  </si>
  <si>
    <t>CONTRATACIÓN DE SERVICIO DE ENLACE DEDICADO A INTERNET DE 50 MBPS SIMÉTRICA PARA LA DIRECCIÓN REGIONAL DE TRANSPORTES Y COMUNICACIONES APURÍMAC.</t>
  </si>
  <si>
    <t>COMPRE-SM-2-2021-DRTC-1</t>
  </si>
  <si>
    <t>COMPRE-SM-1-2021-DRTC-1</t>
  </si>
  <si>
    <t>TRANSPORTES CHANKA</t>
  </si>
  <si>
    <t>ADQUISICIÓN DE COMBUSTIBLE DIESEL B5 S-50, para el proyecto: "MEJORAMIENTO DEL SERVICIO DE TRANSITABILIDAD VEHICULAR DE LA CARRETERA DEPARTAMENTAL RUTA AP-104 KM 00.00 AL KM 59 + 500 EN LOS DISTRITOS DE TALAVERA- HUANCARAY Y SAN ANTONIO DE CACHI, PROVINCIA DE ANDAHUAYLAS DEPARTAMENTO DE APURIMAC"</t>
  </si>
  <si>
    <t>SIE-SIE-6-2021-DSRTC-CHANKA-2</t>
  </si>
  <si>
    <t>SIN CONTRATADO</t>
  </si>
  <si>
    <t>La primera convocatoria quedó desierto</t>
  </si>
  <si>
    <t>ADQUISICION DE VARILLAS DE ACERO CORRUGADO 
DE 5/8”, ¾, 3/8” y ½” y ALAMBRE DE ACERO RECOCIDO CALIBRE 8 Y 16 (PUESTO EN OBRA), PARA EL PROYECTO:  "MEJORAMIENTO DEL SERVICIO DE TRANSITABILIDAD VEHICULAR DE LA CARRETERA DEPARTAMENTAL RUTA AP-104 KM 00.00 AL KM 59 + 500 EN LOS DISTRITOS DE TALAVERA- HUANCARAY Y SAN ANTONIO DE CACHI, PROVINCIA DE ANDAHUAYLAS DEPARTAMENTO DE APURIMAC"</t>
  </si>
  <si>
    <t>SIE-SIE-7-2021-DSRTC-
CHANKA-1</t>
  </si>
  <si>
    <t>No Convocado</t>
  </si>
  <si>
    <t>ADQUISICIÓN DE CEMENTO PORTLAND TIPO I DE 42.5 KG. (PUESTO EN OBRA), PARA EL PROYECTO:"MEJORAMIENTO DEL SERVICIO DE TRANSITABILIDAD
 VEHICULAR DE LA CARRETERA DEPARTAMENTAL RUTA 
AP-104 KM 00.00 AL KM 59 + 500 EN LOS DISTRITOS DE 
TALAVERA- HUANCARAY Y SAN ANTONIO DE CACHI,
 PROVINCIA DE ANDAHUAYLAS DEPARTAMENTO DE 
APURIMAC"</t>
  </si>
  <si>
    <t>SIE-SIE-8-2021-DSRTC-
CHANKA-1</t>
  </si>
  <si>
    <t>ADQUISICION DE AGREGADOS, (ARENA GRUESA Y PIEDRACHANCADA DE ½") PUESTO EN OBRA PARA EL PROYECTO: "MEJORAMIENTO DEL SERVICIO DE TRANSITABILIDAD VEHICULAR DE LA CARRETERA DEPARTAMENTAL RUTA AP-104 KM 00.00 AL KM 59 + 500 EN LOS DISTRITOS DE TALAVERA- HUANCARAY Y SAN ANTONIO DE CACHI, PROVINCIA DE ANDAHUAYLAS DEPARTAMENTO DE APURIMAC"</t>
  </si>
  <si>
    <t>SIE-SIE-9-2021-DSRTC-
CHANKA-1</t>
  </si>
  <si>
    <t>ADQUISICION DE MADERAS PUESTO EN OBRA PARA EL
 PROYECTO: "MEJORAMIENTO DEL SERVICIO DE 
TRANSITABILIDAD VEHICULAR DE LA CARRETERA 
DEPARTAMENTAL RUTA AP-104 KM 00.00 AL KM 59 
+ 500 EN LOS DISTRITOS DE TALAVERA- HUANCARAY 
Y SAN ANTONIO DE CACHI, PROVINCIA DE ANDAHUAYLAS
 DEPARTAMENTO DE APURIMAC"</t>
  </si>
  <si>
    <t>AS-SM-3-2021-DSRTC-
CHANKA-1</t>
  </si>
  <si>
    <t>SIN CONTRATO</t>
  </si>
  <si>
    <t>ADQUISICIÒN DE ACCESORIOS Y REPUESTOS PARA TELECOMUNICACIONES DE LA DIRECCIÓN SUB REGIONAL DE TRANSPORTES Y COMUNICACIONES - CHNAKA</t>
  </si>
  <si>
    <t>AS-SM-4-2021-DSRTC-
CHANKA-1</t>
  </si>
  <si>
    <t>SERVICIO DE PERFORACIÓN Y VOLADURA DE ROCA FIJA 
PARA LA DE OBRA: CONSTRUCCIÓN DE CAMINO VECINAL ENTRE LOS SECTORES DE ANTABAMBA Y RIO PAMPAS DEL DISTRITO DE OCOBAMBA, PROVINCIA DE CHINCHEROS. REGIÓN DE APURÍMAC</t>
  </si>
  <si>
    <t>AS-SM-1-2022-DSRTC-
CHANKA-1</t>
  </si>
  <si>
    <t>PROYECCIÓN PARA EL EJERCIO FISCAL  
2022</t>
  </si>
  <si>
    <t>SERVICIO DE ALQUILER DE CAMIONES VOLQUETES DE 
15 M3 (MAQUINA SERVIDA), PARA LA DE OBRA: ¿CONSTRUCCIÓN DE CAMINO VECINAL ENTRE LOS SECTORES DE ANTABAMBA Y RIO PAMPAS DEL DISTRITO DE OCOBAMBA, PROVINCIA DE CHINCHEROS. REGIÓN DE APURÍMAC</t>
  </si>
  <si>
    <t>AS-SM-2-2022-DSRTC-
CHANKA-1</t>
  </si>
  <si>
    <t>AS-SM-3-2022-DSRTC-
CHANKA-1</t>
  </si>
  <si>
    <t>SIE-SIE-1-2022-DSRTC-CHANKA-2</t>
  </si>
  <si>
    <t>SIE-SIE-2-2022-DSRTC-
CHANKA-1</t>
  </si>
  <si>
    <t>SIE-SIE-3-2022-DSRTC-
CHANKA-1</t>
  </si>
  <si>
    <t>SIE-SIE-4-2022-DSRTC-
CHANKA-1</t>
  </si>
  <si>
    <t>ADQUISICIÓN DE COMBUSTIBLE DIESEL B5 S-50, para el proyecto: “CREACION DE VEREDAS Y PAVIMENTACION ASFALTICA EN CALIENTE DESDE EL PUENTE COLONIAL - AV. LOS LIBERTADORES - HASTA EL PUENTE SUYLLUHUACCA, DISTRO DE SAN JERONIMO - ANDAHUAYLAS APURIMAC”</t>
  </si>
  <si>
    <t>SIE-SIE-5-2022-DSRTC-
CHANKA-1</t>
  </si>
  <si>
    <t>ADQUISICION DE VARILLAS DE ACERO CORRUGADO 
DE 5/8”, ¾, 3/8” y ½” y ALAMBRE DE ACERO RECOCIDO CALIBRE 8 Y 16 (PUESTO EN OBRA), PARA EL PROYECTO:  “CREACION DE VEREDAS Y PAVIMENTACION ASFALTICA EN CALIENTE DESDE EL PUENTE COLONIAL - AV. LOS LIBERTADORES - HASTA EL PUENTE SUYLLUHUACCA, DISTRO DE SAN JERONIMO - ANDAHUAYLAS APURIMAC”</t>
  </si>
  <si>
    <t>SIE-SIE-6-2022-DSRTC-
CHANKA-1</t>
  </si>
  <si>
    <t>ADQUISICIÓN DE CEMENTO PORTLAND TIPO I DE 42.5 KG. (PUESTO EN OBRA), PARA EL PROYECTO:" “CREACION DE VEREDAS Y PAVIMENTACION ASFALTICA EN CALIENTE DESDE EL PUENTE COLONIAL - AV. LOS LIBERTADORES - HASTA EL PUENTE SUYLLUHUACCA, DISTRO DE SAN JERONIMO - ANDAHUAYLAS APURIMAC”</t>
  </si>
  <si>
    <t>SIE-SIE-7-2022-DSRTC-
CHANKA-1</t>
  </si>
  <si>
    <t>ADQUISICION DE AGREGADOS, PUESTO EN OBRA PARA EL PROYECTO: “CREACION DE VEREDAS Y PAVIMENTACION ASFALTICA EN CALIENTE DESDE EL PUENTE COLONIAL - AV. LOS LIBERTADORES - HASTA EL PUENTE SUYLLUHUACCA, DISTRO DE SAN JERONIMO - ANDAHUAYLAS APURIMAC”</t>
  </si>
  <si>
    <t>SIE-SIE-8-2022-DSRTC-
CHANKA-1</t>
  </si>
  <si>
    <t>SERVICIO DE ALQUILER EXCAVADORAS 
HIDRAULICAS SOBRE ORUGA  PARA EL PROYECTO CONSTRUCCION DE CAMINO VECINAL ENTRE LOS SECTORES DE ANTABAMBA Y RIO PAMPAS DEL DISTRITO DE OCOBAMBA, PROVINCIA DE CHINCHEROS - REGIÓN APURÍMAC</t>
  </si>
  <si>
    <t xml:space="preserve">CP-SM-1-2022-DSRTC-CHANKA-1
</t>
  </si>
  <si>
    <t>EDUCACION APURIMAC</t>
  </si>
  <si>
    <t>ADQUISICION DE EQUIPO DE CONECTIVIDAD ACCESS POINT PARA AMPLIAR COVERTURAS EN LAS I.E. DE LA REGION APURIMAC</t>
  </si>
  <si>
    <t>AS-SM-11-2020-DREA-1</t>
  </si>
  <si>
    <t>SI MODALIDAD</t>
  </si>
  <si>
    <t>SOCIEDAD TECNOLOGICA DEL PERU SAC</t>
  </si>
  <si>
    <t>ADQUISICION DE SERVIDORES PARA AMPLIAR COVERTURAS EN LA REGION APURIMAC DE LA DREA</t>
  </si>
  <si>
    <t>AS-SM-10-2020-DREA-1</t>
  </si>
  <si>
    <t>COMERCIAL PRAGA EIRL</t>
  </si>
  <si>
    <t>ADQUISICION DE EQUIPOS INSTRUMENTALES DE MUSICA PARA ESFAP CHABUCA GRANDA</t>
  </si>
  <si>
    <t>AS-SM-9-2020-DREA-1</t>
  </si>
  <si>
    <t>GRUPO NYR TRADING EXPRESS</t>
  </si>
  <si>
    <t>ADQUISICIÓN DE FOTOCOPIADORA MULTIFUNCIONAL PARA LA DIRECCIÓN REGIONAL DE EDUCACIÓN APURIMAC</t>
  </si>
  <si>
    <t>AS-SM-7-2020-DREA-1</t>
  </si>
  <si>
    <t>ADQUISICIÓN DE MONITOR CON PROCESADOR INTEGRADO PARA LA DIRECCIÓN REGIONAL DE EDUCACION APURIMAC</t>
  </si>
  <si>
    <t>AS-SM-6-2020-DREA-1</t>
  </si>
  <si>
    <t>NEOX CORPORATION SAC</t>
  </si>
  <si>
    <t>ADQUISICIÓN DE SERVIDORES PARA EQUIPAMIENTO DE LA DIRECCIÓN REGIONAL DE EDUCACIÓN APURIMAC</t>
  </si>
  <si>
    <t>AS-SM-5-2020-DREA-1</t>
  </si>
  <si>
    <t>ADQUISICION DE EQUIPOS DE COMPUTO PARA LOS IESPP DE LA REGION APURIMAC</t>
  </si>
  <si>
    <t>AS-SM-4-2020-DREA-1</t>
  </si>
  <si>
    <t>SERVICIO DE CABLEADO ESTRUCTURADO DE LA SEDE CENTRAL DE LA DIRECCIÓN REGIONAL DE EDUCACIÓN APURIMAC</t>
  </si>
  <si>
    <t>AS-SM-8-2020-DREA-1</t>
  </si>
  <si>
    <t>OSCAR CAMPERO CENTENO</t>
  </si>
  <si>
    <t>SERVICIO DE ADECUACIÓN Y ACONDICIONAMIENTO DE INFRAESTRUCTURA  DEL IESPP JOSE MARIA ARGUEDAS - AYMARAES</t>
  </si>
  <si>
    <t>AS-SM-3-2020-DREA-1</t>
  </si>
  <si>
    <t>CARDENAS INGENIEROS CIVILES SRL</t>
  </si>
  <si>
    <t>SERVICIO DE ADECUACIÓN Y ACONDICIONAMIENTO DE INFRAESTRUCTURA  DEL IESPP GREGORIO MENDEL - CHUQUIBAMBILLA</t>
  </si>
  <si>
    <t>AS-SM-2-2020-DREA-1</t>
  </si>
  <si>
    <t>EDUCACION CHANKA</t>
  </si>
  <si>
    <t>CONTRATACIÓN DE SERVICIO DE TRANSPORTE PARA LA DISTRIBUCIÓN DE MATERIAL EDUCATIVO Y FUNGIBLE A LAS INSTITUCIONES EDUCATIVAS DEL ÁMBITO DE LA UGEL ANDAHUAYLAS PARA EL BUEN INICIO DEL AÑO ESCOLAR 2020</t>
  </si>
  <si>
    <t>ADJUDICACION SIMPLIFICADA                             AS-SM-001-2020</t>
  </si>
  <si>
    <t>001</t>
  </si>
  <si>
    <t>20603876670 - TRANSPORTE LOS ANDES E.I.R.L.</t>
  </si>
  <si>
    <t xml:space="preserve">18 DÍAS CALENDARIOS </t>
  </si>
  <si>
    <t>CONTRATACIÓN DE SERVICIO DE TRANSPORTE PARA LA DISTRIBUCIÓN DE MATERIAL EDUCATIVO Y FUNGIBLE A LAS INSTITUCIONES EDUCATIVAS DEL ÁMBITO DE LA UGEL ANDAHUAYLAS PARA EL BUEN INICIO DEL AÑO ESCOLAR 2021</t>
  </si>
  <si>
    <t>ADJUDICACION SIMPLIFICADA                             AS-SM-001-2021</t>
  </si>
  <si>
    <t xml:space="preserve">9 DÍAS CALENDARIOS </t>
  </si>
  <si>
    <t>ADQUISICION DE MASCARILLAS FACIALES TEXTILES PARA EL PERSONAL DIRECTIVO,DOCENTES,PERSONAL ADMINISTRATIVO Y ESTUDIANTES DE LAS II. EE. DE LA UNIDAD DE GESTION LOCAL ANDAHUAYLAS</t>
  </si>
  <si>
    <t>LICITACION PUBLICA LP-SM 01-.2021</t>
  </si>
  <si>
    <t>MULTITRADE CLASE A SRL.</t>
  </si>
  <si>
    <t xml:space="preserve">30 DÍAS CALENDARIOS </t>
  </si>
  <si>
    <t>CONTRATACIION DEL SERVICIO DE IMPRESIÓN DE MATERIALES EDUCATIVOS PARA LAS INSTITUCIONES EDUCATIVAS DEL AMBITO DE LA UGEL ANDAHUAYLAS</t>
  </si>
  <si>
    <t>ADJUDICACION SIMPLIFICADA                             AS-SM-002-2021</t>
  </si>
  <si>
    <t>EN PROCESO</t>
  </si>
  <si>
    <t xml:space="preserve">20 DÍAS CALENDARIOS </t>
  </si>
  <si>
    <t>CONTRATACIÓN DE SERVICIO DE TRANSPORTE PARA LA DISTRIBUCIÓN DE MATERIAL EDUCATIVO Y FUNGIBLE A LAS INSTITUCIONES EDUCATIVAS DEL ÁMBITO DE LA UGEL ANDAHUAYLAS PARA EL BUEN INICIO DEL AÑO ESCOLAR 2022</t>
  </si>
  <si>
    <t>ADJUDICACION SIMPLIFICADA                             AS-SM-</t>
  </si>
  <si>
    <t>PREYECCION</t>
  </si>
  <si>
    <t>EDUCACION ABANCAY</t>
  </si>
  <si>
    <t>ADQUISICIÓN DE EQUIPAMIENTO DE SERVIDOR DE ALMACENAMIENTO DE CONTENIDOS  Y PUNTO DE ACCESO WIFI PARA LIBERAR E IRRADIAR INTERNET HACIE EL EXTERIOR DE 47 IIEE PRIORIZADAS POR LA UGEL ABANCAY COMO ACTIVIDAD DE EMERGENCIA SANITARIA</t>
  </si>
  <si>
    <t xml:space="preserve">ADJUDICACION SIMPLIFICADA   N° 001-2020-UGEL-ABANCAY                    </t>
  </si>
  <si>
    <t>20414948163 - CONSULTING,KNOWLEDGE &amp; SYSTEMS S.A.C.</t>
  </si>
  <si>
    <t>45 DIAS CALENDARIO</t>
  </si>
  <si>
    <t>ADQUISICIÓN DE MASCARILLA COMUNITARIA PARA EL PERSONAL Y ESTUDIANTESDE LAS INSTITUCIONES EDUCATIVAS DEL NIVEL INICIAL, PRIMARIA Y SECUNDARIA, CEBE, CEBA DEL AMBITO DE LA UGEL ABANCAY PARA EL AÑO 2021 ELEMENTOS DE BIOSEGURIDAD PARA LA PROTECCIÓN Y PREVENCIÓN DE LA COVID-19</t>
  </si>
  <si>
    <t>CONTRATACIÓN DIRECTA N°001-2021-UGEL/AB</t>
  </si>
  <si>
    <t>20506859779 - RENZ S.A.C.</t>
  </si>
  <si>
    <t>15 DIAS CALENDARIO</t>
  </si>
  <si>
    <t>ADQUISICIÓN DE MASCARILLAS FACIALES TEXTILES DE USO  COMUNITARIO PARA EL PERSONAL ADMINISTRATIVO,AUXILIARES DE EDUCACIÓN Y ESTUDIANTES DE LAS INSTITUCIONES EDUCATIVAS DEL NIVEL INICIAL, PRIMARIA, SECUNDARIA, CEBE, CEBA DEL AMBITO DE LA UGEL ABANCAY PARA EL AÑO 2021</t>
  </si>
  <si>
    <t>CONTRATACIÓN DIRECTA N°002-2021-UGEL/AB</t>
  </si>
  <si>
    <t>25 DIAS CALENDARIO</t>
  </si>
  <si>
    <t>ADQUISICION DE PRODUCTOS SANITARIOS PARA LA DISTRIBUCION A LOS ESTABLECIMIENTOS DE SALUD DEL AMBITO DE LA DIRESA APURIMAC.</t>
  </si>
  <si>
    <t>CONTRATACION DIRECTA Nº 001-2021-DIRESA APURIMAC</t>
  </si>
  <si>
    <t>CABANILLAS COLLANTES LITA DANY</t>
  </si>
  <si>
    <t>PAGADO</t>
  </si>
  <si>
    <t>CHAPOLAB SAC.</t>
  </si>
  <si>
    <t>ADQUISICION DE RESPIRADOR TIPO Nº 95 PARA LA IMPLEMENTACION DE LOS CENTROS DE ALBERGUE TEMPORAL.</t>
  </si>
  <si>
    <t>CONTRATACION DIRECTA Nº 002-2021-DIRESA APURIMAC</t>
  </si>
  <si>
    <t>DISEÑOS FLORES S.R.L.</t>
  </si>
  <si>
    <t>CONTRATACION DEL SERVICIO DE MANTENIMIENTO DE LAS INSTALACIONES MECANICAS DE LA RED DE DISTRIBUCION DEL SISTEMA DE GASES MEDICINALES, OXIGENO MEDICINAL VACIO CLINICO EN UCI COVID HOSPITAL GUILLERMO DIAZ DE LA VEGA, DISTRITO Y PROVINCIA DE ABANCAY DEPARTAMENTO DE APURIMAC.</t>
  </si>
  <si>
    <t>CONTRATACION DIRECTA Nº 003-2021-DIRESA APURIMAC</t>
  </si>
  <si>
    <t>SALOME SOTOMAYOR YOLANDA</t>
  </si>
  <si>
    <t>ADQUISICION DEL GRUPO ELECTROGENO PARA EL LABORATORIO MOLECULAR DE LA DIRECCION REGIONAL DE SALUD APURIMAC.</t>
  </si>
  <si>
    <t>CONTRATACION DIRECTA Nº 004-2021-DIRESA APURIMAC</t>
  </si>
  <si>
    <t>NIÑO DE GUZMAN VELASQUEZ FREDDY</t>
  </si>
  <si>
    <t>ADQUISICION DE CILINDROS DE OXIGENO PARA LA IMPLEMENTACION DE LOS CENTROS DE ALBERGUE TEMPORAL.</t>
  </si>
  <si>
    <t>CONTRATACION DIRECTA Nº 005-2021-DIRESA APURIMAC</t>
  </si>
  <si>
    <t>RED PERU INDUSTRIAS SAC.</t>
  </si>
  <si>
    <t>ADQUISICION DE PLANTA DE OXIGENO MEDICINAL NM 3 PARA LA LOCALIDAD DE CHINCHEROS.</t>
  </si>
  <si>
    <t>CONTRATACION DIRECTA Nº 006-2021-DIRESA APURIMAC</t>
  </si>
  <si>
    <t>LIU FANGGESTION DE INVERSIONES SAC.</t>
  </si>
  <si>
    <t>ADQUISICIONES DE BALONES DE OXIGENO MEDICINAL DE 10M3 PARA LOS EE.SS. DE LAS REDES DE LA REGION APURIMAC.</t>
  </si>
  <si>
    <t>CONTRATACION DIRECTA Nº 012-2021-DIRESA APURIMAC</t>
  </si>
  <si>
    <t>CARRASCO MEDICAL IMPORT E.I.R.L.</t>
  </si>
  <si>
    <t>COMPROMETIDO</t>
  </si>
  <si>
    <t>ADQUISICION DE CONCENTRADOR DE OXIGENO MEDICINAL, PARA LOS DIFERENTES ESTABLECIMIENTOS DE SALUD, DE LA DISA APURIMAC II</t>
  </si>
  <si>
    <t>COMPARACION DE PRECIOS</t>
  </si>
  <si>
    <t>CIA MEGA MEDIC S.A.C.</t>
  </si>
  <si>
    <t>5 DÍAS CALENDARIOS</t>
  </si>
  <si>
    <t>ADQUISICIÓN DE MICROSCOPIO BINOCULAR PARA LOS ESTABLECIMIENTOS DE SALUD DE LA DIRECCION DE SALUD APÚRIMAC II, EN CUMPLIMIENTO CON LAS ACTIVIDADES PROGRAMADAS EN EL AREA DE TUBERCULOSIS</t>
  </si>
  <si>
    <t>CORPORACION SINAPSYS S.A.C.</t>
  </si>
  <si>
    <t>ADQUISICION DE CILINDROS DE OXIGENO MEICINAL Y MANOMETROS PARA LOS ESTABLECIMIENTOS DE SALUD DE LA DISA APURIMAC II ANDAHUAYLAS</t>
  </si>
  <si>
    <t>JODELMA E.I.R.L.</t>
  </si>
  <si>
    <t>30 DIAS CALENDARIOS</t>
  </si>
  <si>
    <t>ADQUISICION DE BALONES DE OXIGENO MEDICINAL DE 10 M3, PARA LOS DIFERENTES CENTROS DE ATENCIÓN TEMPORAL DE LA DIRECCIÓN DE SALUD APURIMAC II</t>
  </si>
  <si>
    <t>CONTRATACIÓN DIRECTA</t>
  </si>
  <si>
    <t>IMPORTACIONES JEYKO EMPRESA INDIVIDUAL DE RESPONSABILIDAD LIMITADA</t>
  </si>
  <si>
    <t>15 DÍAS CALENDARIOS</t>
  </si>
  <si>
    <t>ADQUISICION DE MICRO CUBETA DESCARTABLE CON EMPAQUE INDIVIDUAL PARA EQUIPO HEMOGLOBINOMETRO HEMOCUE HB201, PARA SU DISTRIBUCION A LOS ESTABLECIMIENTOS DE SALUD DE LA DIRECCIÓN DE SALUD APURIMAC II</t>
  </si>
  <si>
    <t>MEDICORP PERU S.A.C.</t>
  </si>
  <si>
    <t>15 DIAS CALENDARIOS</t>
  </si>
  <si>
    <t>CONTRATACION PARA LOS SERVICIOS DE UNA EMPRESA OPERADORA DE RESIDUOS SOLIDOS PARA EL RECOJO Y DISPOSICION FINAL DE LOS RESIDUOS BIOCONTAMINADOS DE LOS EE.SS. DE LA DIRECCION DE SALUD APURIMAC II</t>
  </si>
  <si>
    <t>TERMES CONTROL GROUP SOCIEDAD ANONIMA CERRADA - TERMES SAC</t>
  </si>
  <si>
    <t>6 MESES Y 7 DIAS</t>
  </si>
  <si>
    <t>ADQUISICION DE INSUMOS DE LABORATORIO PARA SER DISTRIBUIDO A LOS DIFERENTES ESTABLECIMIENTOS DE LA DIRECCION DE SALUD APURIMAC II</t>
  </si>
  <si>
    <t>MEDIC LINE LAB S.R.L.</t>
  </si>
  <si>
    <t>25 DIAS CALENDARIOS</t>
  </si>
  <si>
    <t>ADQUISICION DE BALON DE OXIGENO DE 10 M3 PARA ACCIONES PREVENTIVAS DE CONTROL Y TRATAMIENTO DE CORONAVIRUS, EN LA DIRECCION DE SALUD APURIMAC II.</t>
  </si>
  <si>
    <t>5 DIAS CALENDARIOS</t>
  </si>
  <si>
    <t>ADQUISICIÓN DE COMBUSTIBLE PARA LOS ESTABLECIMIENTOS DE SALUD DE LA DISA APURIMAC II</t>
  </si>
  <si>
    <t>WARI SERVICE SOCIEDAD ANONIMA CERRADA-WARI SERVICE S.A.C</t>
  </si>
  <si>
    <t>8 MESES</t>
  </si>
  <si>
    <t>ADQUISICION DE CONCENTRADOR DE OXIGENO PARA EL TRATAMIENTO DEL COVID 19, PARA EL CUMPLIMIENTO DE LAS METAS PROGRAMADAS, DE LA DIRECCION DE SALUD APURIMAC II.</t>
  </si>
  <si>
    <t>IMPORMEDICA E.I.R.L.</t>
  </si>
  <si>
    <t>ADQUISICIÓN DE BALON PARA OXIGENO MEDICINAL DE 10 M3, PARA LOS ESTABLECIMIENTOS DE SALUD DE LA DIRECCIÓN DE SALUD APURIMAC II</t>
  </si>
  <si>
    <t>M &amp; M SOLUCIONES DIVERSAS S.A.C.</t>
  </si>
  <si>
    <t>ADQUISICIÓN DE EQUIPOS DE DETECTOR DE LATIDOS FETALES PARA EL CUMPLIMIENTO DE ACTIVIDADES DE LA ESTRATEGIA SANITARIA DE ,ATERNO NEONATAL (DETECTOR DE LATIDOS FETALES DE SOBREMESA)</t>
  </si>
  <si>
    <t>ADQUISICION DE ALIMENTOS DE ORIGEN ANIMAL PARA GESTANTES CON ESTADIA EN CASAS MATERNAS DE LAS MICRO RED DE SALUD (ESTABLECIMIENTOS DE SALUD I-4)</t>
  </si>
  <si>
    <t>FLORES ARONE MAURA</t>
  </si>
  <si>
    <t>8 MESES 10 DÍAS</t>
  </si>
  <si>
    <t>HOSPITAL GUILLERMO DIAZ DE LA VEGA</t>
  </si>
  <si>
    <t>ADQUISICION DE CIRCUITOS DE PRESION POSITIVA CONTINUA NASAL DE BURBUJAS CON MASCARILLA</t>
  </si>
  <si>
    <t>DIRECTA-PROC-1-2021-OEC-HRGDV-AB-1</t>
  </si>
  <si>
    <t>CONTRATACION DIRECTA</t>
  </si>
  <si>
    <t>NOVA MEDICAL S.A.C.</t>
  </si>
  <si>
    <t>30 dias</t>
  </si>
  <si>
    <t>ADQUISICION DE MEDICAMENTOS</t>
  </si>
  <si>
    <t>DIRECTA-PROC-3-2021-OEC-HRGDV-AB-1</t>
  </si>
  <si>
    <t>OQ PHARMA S.A.C.</t>
  </si>
  <si>
    <t>08 dias</t>
  </si>
  <si>
    <t>ADQUISICION DE MEDICAMENTOS PARA EL DEPARTAMENTO DE FARMACIA</t>
  </si>
  <si>
    <t>DIRECTA-PROC-4-2021-OEC-HRGDV-AB-1</t>
  </si>
  <si>
    <t>CORPORACION SAREPTA E.I.R.L. - SAREPTA E.I.R.L.</t>
  </si>
  <si>
    <t>05 dias</t>
  </si>
  <si>
    <t>ADQUISICION DE REACTIVOS PARA EL SERVICIO DE PATOLOGIA CLINICA</t>
  </si>
  <si>
    <t>DIRECTA-PROC-5-2021-OEC-HRGDV-AB-1</t>
  </si>
  <si>
    <t>W.P. BIOMED E.I.R.L.</t>
  </si>
  <si>
    <t>15 dias</t>
  </si>
  <si>
    <t>DIRECTA-PROC-6-2021-OEC-HRGDV-AB-1</t>
  </si>
  <si>
    <t>MEDIFARMA S A</t>
  </si>
  <si>
    <t>12 dias</t>
  </si>
  <si>
    <t>ADQUISICION DE GUANTE QUIRURGICO ESTERIL DESCARTABLE</t>
  </si>
  <si>
    <t>DIRECTA-PROC-7-2021-OEC-HRGDV-AB-1</t>
  </si>
  <si>
    <t>DROGUERIA DISTRIBUIDORA MEDCODENT EMPRESA INDIVIDUAL DE RESPONSABILIDAD LIMITADA</t>
  </si>
  <si>
    <t>07 dias</t>
  </si>
  <si>
    <t>ADQUISICION DE DISPOSITIVOS MEDICOS PARA EL HOSPITAL REGIONAL GUILLERMO DIAZ DE LA VEGA</t>
  </si>
  <si>
    <t>DIRECTA-PROC-8-2021-OEC-HRGDV-AB-1</t>
  </si>
  <si>
    <t>B.BRAUN MEDICAL PERU S.A.</t>
  </si>
  <si>
    <t>ADQUISICION DE BOLSA PARA NUTRICION ENTERAL, LINEA DE INFUSION CON BURETA Y LINEA DE INFUSION PARA BOMBA DE INFUSION PARA EL HRGDV</t>
  </si>
  <si>
    <t>DIRECTA-PROC-9-2021-OEC-HRGDV-AB-1</t>
  </si>
  <si>
    <t>ICU MEDICAL PERU S.R.L.</t>
  </si>
  <si>
    <t>ADQUISICION DE REACTIVOS PARA LABORATORIO DEL HRGDV</t>
  </si>
  <si>
    <t>DIRECTA-PROC-10-2021-OEC-HRGDV-AB-1</t>
  </si>
  <si>
    <t>10 dias</t>
  </si>
  <si>
    <t>ADQUISICION DE INSUMOS DE REACTIVOS PARA LABORATORIO DEL HRGDV</t>
  </si>
  <si>
    <t>DIRECTA-PROC-11-2021-OEC-HRGDV-AB-1</t>
  </si>
  <si>
    <t>ADQUISICION DE GUANTE PARA EXAMEN DESCARTABLE Y QUIRURGICO ESTERIL PARA EL HRGDV</t>
  </si>
  <si>
    <t>DIRECTA-PROC-12-2021-OEC-HRGDV-AB-1</t>
  </si>
  <si>
    <t>NIPRO MEDICAL CORPORATION SUCURSAL DEL PERU</t>
  </si>
  <si>
    <t>ADQUISICION DE REACTIVOS PARA EL SERVICIO DE PATOLOGIA CLINICA DEL HRGDV</t>
  </si>
  <si>
    <t>DIRECTA-PROC-13-2021-OEC-HRGDV-AB-1</t>
  </si>
  <si>
    <t>CONTRATACION DE CARTUCHOS PARA ANALIZADOR DE GASES ARTERIALES Y ELECTROLITOS</t>
  </si>
  <si>
    <t>DIRECTA-PROC-14-2021-OEC-HRGDV-AB-1</t>
  </si>
  <si>
    <t>CONTRATACION DE BOLSAS DE POLIETILENO</t>
  </si>
  <si>
    <t>DIRECTA-PROC-15-2021-OEC-HRGDV-AB-1</t>
  </si>
  <si>
    <t>CONTRATACION DE EQUIPO (CANULA) PARA TERAPIA DE ALTO FLUJO</t>
  </si>
  <si>
    <t>DIRECTA-PROC-16-2021-OEC-HRGDV-AB-1</t>
  </si>
  <si>
    <t>DRAEGER PERU SAC</t>
  </si>
  <si>
    <t>35 dias</t>
  </si>
  <si>
    <t>ADQUISICION DE INSUMOS Y REACTIVOS</t>
  </si>
  <si>
    <t>DIRECTA-PROC-17-2021-OEC-HRGDV-AB-1</t>
  </si>
  <si>
    <t>DIAGNOSTICA PERUANA S.A.C.</t>
  </si>
  <si>
    <t>cronograma</t>
  </si>
  <si>
    <t>ADQUISICION DE MEDICAMENTOS MIDAZOLAM (COMO CLORHIDRATO)</t>
  </si>
  <si>
    <t>DIRECTA-PROC-18-2021-OEC-HRGDV-AB-1</t>
  </si>
  <si>
    <t>DISTRIBUIDORA DROGUERIA SAGITARIO S.R.L.</t>
  </si>
  <si>
    <t>DIRECTA-PROC-19-2021-OEC-HRGDV-AB-1</t>
  </si>
  <si>
    <t>ADQUISICION DE MASCARILLA DESCARTABLE TIPO N-95</t>
  </si>
  <si>
    <t>DIRECTA-PROC-20-2021-OEC-HRGDV-AB-1</t>
  </si>
  <si>
    <t>INVERSIONES S`LO STOP SOCIEDAD ANONIMA CERRADA</t>
  </si>
  <si>
    <t>HOSPITAL SUB REGIONAL DE ANDAHUAYLAS</t>
  </si>
  <si>
    <t>ADQUISICION DE CARNE DE POLLO PARA EL SERVICIO DE NUTRICION Y DIETETICA DEL HOSPITAL SUB REGIONAL DE ANDAHUAYLAS</t>
  </si>
  <si>
    <t>ADJUDICACION SIMPLIFICADA                             AS-SM-002-2021-HSRA-1</t>
  </si>
  <si>
    <t>10408707973-FLORES ARONE MAORA</t>
  </si>
  <si>
    <t>1 AÑO</t>
  </si>
  <si>
    <t>ADQUISICION DE SUMINISTRO DE ABARROTES PARA EL SERVICIO DE NUTRICION Y DIETETICA DEL HOSPITAL SUB REGIONAL DE ANDAHUAYLAS.</t>
  </si>
  <si>
    <t xml:space="preserve">ADJUDICACION SIMPLIFICADA                           </t>
  </si>
  <si>
    <t>INDAGACION</t>
  </si>
  <si>
    <t>ESTUDIO DE MERCADO</t>
  </si>
  <si>
    <t>ADQUISICION DE FRUTAS PARA EL SERVICIO DE NUTRICION Y DIETETICA DEL HOSPITAL SUB REGIONAL DE ANDAHUAYLAS</t>
  </si>
  <si>
    <t>ADJUDICACION SIMPLIFICADA                             AS-SM-004-2021-HSRA-1</t>
  </si>
  <si>
    <t>10400444868-ANCA GUTIERREZ BETRIZ RUTILDE</t>
  </si>
  <si>
    <t>ADQUISICION DE REACTIVOS DE BIOQUIMICA CON EQUIPO EN CESION DE USO PARA EL SERVICIO DE LABORATORIO DEL HOSPITAL SUB REGIONAL DE ANDAHUAYLAS</t>
  </si>
  <si>
    <t>ADJUDICACION SIMPLIFICADA                             AS-SM-006-2021-HSRA-1</t>
  </si>
  <si>
    <t>20602007970-LC BIOCORP S.A.C.</t>
  </si>
  <si>
    <t>ADQUISICIÓN DE CARTUCHOS DE 20 PARÁMETROS DE GASES ARTERIALES, ELECTROLITOS Y METABOLITOS PARA EL SERVICIO DE FARMACIA DEL HOSPITAL SUB REGIONAL DE ANDAHUAYLAS (CON EQUIPO EN SESIÓN DE USO)</t>
  </si>
  <si>
    <t>ADJUDICACION SIMPLIFICADA                             AS-SM-001-2021-HSRA-2</t>
  </si>
  <si>
    <t xml:space="preserve">APROBACION DE BASES </t>
  </si>
  <si>
    <t>BALON PARA GAS PROPANO DE 45 kg</t>
  </si>
  <si>
    <t>SUBASTA INVERSA ELECTRONICA                  SIE-SM-002-2021-HSRA-2</t>
  </si>
  <si>
    <t>20564492133-H&amp;F COORPORACION ANDAHUAYLAS E.I.R.L.</t>
  </si>
  <si>
    <t>CONTRATACION DE SUMINISTRO DE COMBUSTIBLE PARA EL ABASTECIMIENTO DE UNIDADES MOVILES Y CASA FUERZA DEL SERVICIO DE MANTENIMIENTO Y SERVICIOS DEL HOSPITAL SUB REGIONAL DE ANDAHUAYLAS</t>
  </si>
  <si>
    <t>SUBASTA INVERSA ELECTRONICA                  SIE-SM-001-2021-HSRA-1</t>
  </si>
  <si>
    <t>20601755506-PETRO CENTRO LUAND E.I.R.L.</t>
  </si>
  <si>
    <t>ADQUISICIÓN DE ESPARADRAPO HIPOALERGENICO DE 12 CORTES PARA EL HOSPITAL SUB REGIONAL DE ANDAHUAYLAS</t>
  </si>
  <si>
    <t xml:space="preserve">ADJUDICACION SIMPLIFICADA                             </t>
  </si>
  <si>
    <t>NO CONVOCADO</t>
  </si>
  <si>
    <t>SIN REQUERIMIENTO</t>
  </si>
  <si>
    <t>ADQUISICIÓN DE REACTIVOS PARA HEMOGRAMA AUTOMATIZADO DE 05 ESTIRPES CON RETICULOSITOS (CON EQUIPO EN CESION DE USO) PARA EL SERVICIO DE LABORATORIO DEL HOSPITAL SUB REGIONAL DE ANDAHUAYLAS</t>
  </si>
  <si>
    <t>ADJUDICACION SIMPLIFICADA                             AS-SM-008-2021-HSRA-1</t>
  </si>
  <si>
    <t>ADQUISICION DE KIT DE ROPA DESCARTABLE X 19 PIEZAS</t>
  </si>
  <si>
    <t>ADQUISICION DE MANGAS MIXTAS PARA EL SERVICIO DE FARMACIA DEL HOSPITAL SUB REGIONAL DE ANDAHUAYLAS</t>
  </si>
  <si>
    <t xml:space="preserve">ADQUISICION DE COMPRESAS DE GASA DE 48 CM X 48 CM X 5 UNIDADES PARA EL SERVICIO DE FARMACIA DEL HOSPITAL SUB REGIONAL DE ANDAHUAYLAS </t>
  </si>
  <si>
    <t>ADJUDICACION SIMPLIFICADA                             AS-SM-005-2021-HSRA-1</t>
  </si>
  <si>
    <t>20506248036-ALKHOFAR S.A.C.</t>
  </si>
  <si>
    <t>120 DIAS</t>
  </si>
  <si>
    <t>ADQUISICION DE REACTIVOS DE TP Y TTPA CON EQUIPO EN CESION DE USO PARA EL SERVICIO DE LABORATORIO DEL HOSPITAL SUB REGIONAL DE ANDAHUAYLAS</t>
  </si>
  <si>
    <t>CONTRATACION DE UN MEDICO AUDITOR PARA LA UNIDAD DE SEGUROS DEL HOSPITAL SUB REGIONAL DE ANDAHUAYLAS</t>
  </si>
  <si>
    <t>ADQUISICION DE TROCAR PARA CIRUGIA LAPAROSCOPICA PARA EL HOSPITAL SUB REGIONAL DE ANDAHUAYLAS</t>
  </si>
  <si>
    <t>CONTRATACION DE FORMATERIA HOSPITALARIA PARA EL HOSPITAL SUB REGIONAL DE ANDAHUAYLAS</t>
  </si>
  <si>
    <t>ADQUISICION DE BOLSAS PARA EL SERVICIO DE LIMPIEZA DEL HOSPITAL SUB REGIONAL DE ANDAHUAYLAS</t>
  </si>
  <si>
    <t>SIN DISPONIBILIDAD PRESUPUESTAS</t>
  </si>
  <si>
    <t>ADQUISION DE GUANTES DESCARTABLE PARA EL SERVICIO DE FARMACIA DEL HOSPITAL SUB REGIONAL DE ANDAHUAYLAS</t>
  </si>
  <si>
    <t>SUBASTA INVERSA ELECTRONICA                  SIE-SM-003-2021-HSRA-2</t>
  </si>
  <si>
    <t>20506744874-MEDICAL CHANNEL S.A.C.</t>
  </si>
  <si>
    <t>ADQUISICION DE JERINGAS PARA EL SERVICIO DE FARMACIA DEL HOSPITAL SUB REGIONAL DE ANDAHUAYLAS</t>
  </si>
  <si>
    <t>SIN REQUERMIENTO</t>
  </si>
  <si>
    <t>ADQUISICIÓN DE EQUIPOS DE PROTECCIÓN PERSONAL (EPP) PARA EL HOSPITAL SUB REGIONAL DE ANDAHUAYLAS, POR LA CAUSAL DE SITUACIÓN DE EMERGENCIA</t>
  </si>
  <si>
    <t>SERVICIO DE TRANSPORTE, TRATAMIENTO Y DISPOSICION FINAL DE RESIDUOS SOLIDOS HOSPITALARIOS</t>
  </si>
  <si>
    <t xml:space="preserve">ADJUDICACION SIMPLIFICADA              AS-SM-009-2021-HSRA-1               </t>
  </si>
  <si>
    <t>NULIDAD DE PROCESO</t>
  </si>
  <si>
    <t xml:space="preserve">INFORMACION INEXACTA EN LAS OFERTAS </t>
  </si>
  <si>
    <t xml:space="preserve"> 
CONTRÁTACION DE BIENES PARA LA ADQUISICION DE CARTUCHOS PARA ANALIZADOR DE GASES ARTERIALES, ELECTROLITOS Y METABOLITOS(CON EQUIPO EN CESION DE USO) PARA EL SERVICIO DE LABORATORIO DEL HOSPITAL SUB REGIONAL DE ANDAHUAYLAS</t>
  </si>
  <si>
    <t>CONTRATACION DIRECTA  DIRECTA-PROC-4-2021-HSRA-1</t>
  </si>
  <si>
    <t>20501887286-DIAGNOSTICA PERUANAS.A.C.</t>
  </si>
  <si>
    <t>30 DIAS HABILES</t>
  </si>
  <si>
    <t>SITUACION DE EMERGENCIA</t>
  </si>
  <si>
    <t>CONTRATACION DE BIENES PARA LA ADQUISICION DE FENTANILO 50 ug/mL INY 10 mL PARA EL SERVICIO DE FARMACIA DEL HOSPITAL SUB REGIONAL DE ANDAHUAYLAS</t>
  </si>
  <si>
    <t>CONTRATACION DIRECTA  DIRECTA-PROC-2-2021-HSRA-1</t>
  </si>
  <si>
    <t>20604752249-MEDIKA EXPRESS S.A.C.</t>
  </si>
  <si>
    <t>ADQUISICION DE OXIGENO MEDICINAL X M3 PARA EL SERVICIO DE FARMACIA DEL HOSPITAL SUB REGIONAL DE ANDAHUAYLAS.</t>
  </si>
  <si>
    <t>CONTRATACION DIRECTA  DIRECTA-PROC-1-2021-HSRA-1</t>
  </si>
  <si>
    <t>10311241996-ALFREDO ROJAS PALOMINO</t>
  </si>
  <si>
    <t>42 DIAS HABILES</t>
  </si>
  <si>
    <t>CONTRATACION DEL SERVICIO DE UN MEDICO ESPECIALISTA EN PSIQUIATRIA PARA EL SERVICIO DE SALUD MENTAL PARA EL HOSPITAL SUB REGIONAL DE ANDAHUAYLAS, PERIODO 2021-2022.</t>
  </si>
  <si>
    <t xml:space="preserve">ADJUDICACION SIMPLIFICADA              AS-SM-007-2021-HSRA-1               </t>
  </si>
  <si>
    <t>20602179886-JOSHU MASETR S.A.C.</t>
  </si>
  <si>
    <t>ADQUISICION DE 50 CILINDROS DE OXIGENO MEDICINAL DE 10 M3 PARA EL HOSPITAL SUB REGIONAL DE ANDAHUAYLAS</t>
  </si>
  <si>
    <t>COMPARACION DE PRECIOS    COMPRE-SM-1-2021-HSRA-1</t>
  </si>
  <si>
    <t>20606579218-AXEMI S.A.C.</t>
  </si>
  <si>
    <t>02 DIAS HABILES</t>
  </si>
  <si>
    <t>CONTRATACION DE SERVICIO DE UN MEDICO ESPECIALISTA EN CIRUGIA ORTOPEDICA Y TRAUMATOLOGIA PARA  EL SERVICIO DE CONSULTORIO EXTERNO DE TRAUMATOLOGIA DEL HOSPITAL SUB REGIONAL DE ANDAHUAYLAS</t>
  </si>
  <si>
    <t>CONTRATACION DE DOS MEDICOS ESPECIALISTAS EN PEDIATRIA PARA  EL SERVICIO DE PEDIATRIA DEL HOSPITAL SUB REGIONAL DE ANDAHUAYLAS</t>
  </si>
  <si>
    <t>CONTRATACION DE SERVICIO DE DOS MEDICOS ESPECIALISTAS EN CIRUGIA PARA EL DEPARTAMENTO DE CIRUGIA DEL HOSPITAL SUB REGIONAL DE ANDAHUAYLAS</t>
  </si>
  <si>
    <t>CONTRATACION DE SERVICIO DE TRES MEDICOS ESPECIALISTAS EN MEDICINA INTENSIVA PARA EN EL SERVICIO DE EMERGENCIA DEL HOSPITAL SUB REGIONAL DE ANDAHUAYLAS</t>
  </si>
  <si>
    <t>CONTRATACION DE SERVICIO DE CUATRO MEDICOS ESPECIALISTAS EN GINECOLOGIA Y OBSTETRICIA PARA  EL DEPARTAMENTO DE GINECO OBSTETRICIA DEL HOSPITAL SUB REGIONAL DE ANDAHUAYLAS</t>
  </si>
  <si>
    <t>CONTRATACION DE SERVICIO DE DOS MEDICOS ESPECIALISTAS (ANESTESIOLOGOS) PARA EL  HOSPITAL SUB REGIONAL DE ANDAHUAYLAS</t>
  </si>
  <si>
    <t>ADQUISICION DE CARNE ROJA PARA EL SERVICIO DE NUTRICION Y DIETETICA DEL HOSPITAL SUB REGIONAL DE ANDAHUAYLAS</t>
  </si>
  <si>
    <t>ADQUISICION DE MICROCUBETA DESCARTABLE PARA HEMOGLOBINÓMETRO HEMOCUE HB 201 Y ESPÁTULA PARA LIMPIEZA DE UNIDAD OPTRÓNICA DE HEMOGLOBINÓMETRO PARA LA DIRECCIÓN DE SALUD VIRGEN DE COCHARCAS-CHINCHEROS-APURIMAC</t>
  </si>
  <si>
    <t>ADJUDICACION SIMPLIFICADA                AS-SM-1-2021-DISA VC-CH-1</t>
  </si>
  <si>
    <t>Sin modalidad</t>
  </si>
  <si>
    <t>20498674098 - MEDICORP PERU S.A.C.</t>
  </si>
  <si>
    <t>CINCO (5) DIAS CALENDARIOS</t>
  </si>
  <si>
    <t>ADQUISICIÓN DE ALIMENTOS PARA HOGAR MATERNO A NIVEL DE LA JURISDICCIÓN DE LA RED DE SALUD VIRGEN DE COCHARCAS-CHINCHEROS-APURÍMAC.</t>
  </si>
  <si>
    <t>Comparación de Precios COMPRE-SM-1-2021-DISA VC-CH-1</t>
  </si>
  <si>
    <t>20604743606 - MULTISERVICIOS BIOAGROINDUSTRIAL MOLINAFOODS E.I.R.L.</t>
  </si>
  <si>
    <t>CINCO (5) DIAS HÁBILES</t>
  </si>
  <si>
    <t>ADQUISICION DE COMBUSTIBLE PARA LA DIRECCION DE SALUD VIRGEN DE COCHARCAS-CHINCHEROS</t>
  </si>
  <si>
    <t>SUBASTA INVERSA ELECTRONICA SIE-SIE-1-2021-DISA VC-CH-1</t>
  </si>
  <si>
    <t>20563856492 - SERVICENTRO EL MANANTIAL DE CHINCHEROS - APURIMAC S.R.L.</t>
  </si>
  <si>
    <t>MENSUAL POR 5 MESES</t>
  </si>
  <si>
    <t>SERVICIO DE CONTRATACION DE EMPRESA OPERADORA DE RESIDUOS SOLIDOS PARA EL RECOJO, TRASLADO Y DISPOSICION FINAL DE RESIDUOS SOLIDOS (BIOCONTAMINADOS Y ESPECIALES) DE LOS ESTABLECIMIENTOS DE SALUD DISA-"VIRGEN DE COCHARCAS"-CHINCHEROS - APURIMAC.</t>
  </si>
  <si>
    <t>ADJUDICACION SIMPLIFICADA AS-SM-2-2021-DISA VC-CH-1</t>
  </si>
  <si>
    <t>20601245931 - EMPRESA DE SERVICIOS MULTIPLES GOLDEN WORLD BUSSINES S.A.</t>
  </si>
  <si>
    <t>SERVICIO MENSUAL POR 5 MESES</t>
  </si>
  <si>
    <t>ADQUISICIÓN DE DISPOSITIVOS MÉDICOS PARA LA DIRECCIÓN DE SALUD VIRGEN DE COCHARCAS-CHINCHEROS-APURIMAC</t>
  </si>
  <si>
    <t>COMPARACIÓN DE PRECIOS COMPRE-SM-2-2021-DISA VC-CH-1</t>
  </si>
  <si>
    <t>20605471375 - GRUPO GADELZA E.I.R.L.</t>
  </si>
  <si>
    <t>CONTRATACIÓN DE BIENES SUMINISTRO DE COMBUSTIBLE PARA CUBRIR REFERENCIAS DE EMERGENCIAS DE EE.SS DE LA DISA VIRGEN DE COCHARCAS Y PARA ACTIVIDADES DE LA UNIDAD DE SEGUROS Y FARMACIA DE LA DIRECCIÓN DE SALUD VIRGEN DE COCHARCAS ¿ APURIMAC</t>
  </si>
  <si>
    <t>SUBASTA INVERSA ELECTRONICA SIE-SIE-2-2021-VC-CH-1</t>
  </si>
  <si>
    <t>20517213145  CASMES NEGOCIOS E.I.R.L. - CASMES E.I.R.L</t>
  </si>
  <si>
    <t>HASTA CULMINAR EL CONSUMO MENSUAL</t>
  </si>
  <si>
    <t>ADQUISICION DE MATERIALES DE PROTECCION PARA EL PERSONAL, CON LA FINALIDAD DE PREVENCION Y CONTROL DEL COVID 19 CORONAVIRUS PARA LA DIRECCION DE SALUD VIRGEN DE COCHARCAS</t>
  </si>
  <si>
    <t>ADJUDICACIÓN SIIMPLIFICADA AS-SM-3-2021-DISA VC-CH-1</t>
  </si>
  <si>
    <t>20338022850 - DROCSA E.I.R.L.</t>
  </si>
  <si>
    <t>ADQUISICION DE REACTIVOS DE LABORATORIO PARA EL ALMACEN ESPECIALIZADO DE MEDICAMENTOS DE LA DISA VC.</t>
  </si>
  <si>
    <t>COMPARACIÓN DE PRECIOS COMPRE-SM-3-2021-DISA VC-CH-1</t>
  </si>
  <si>
    <t>20603564589 - DROCONSERCOM E.I.R.L.</t>
  </si>
  <si>
    <t>ADQUISICION DE EQUIPOS DE ANALISADORES PARA LABORATORIO</t>
  </si>
  <si>
    <t>COMPARACION DE PRECIOS COMPRE-SM-4-2021-DISA VC-CH-1</t>
  </si>
  <si>
    <t>20605081569 - SD DIAGNOSTICS PERU S.A.C.</t>
  </si>
  <si>
    <t>RED DE SALUD ABANCAY</t>
  </si>
  <si>
    <t>1.- ADQUISICION 1200 UNIDADES DE MANDILES DESCARTABLES TALLA M PARA EL PERSONAL DE SALUD DE LA RED DE SALUD ABANCAY</t>
  </si>
  <si>
    <t>PROC-6-2020-OEC-RSA-1-1</t>
  </si>
  <si>
    <t>20602416551 - GSOE LAB S.A.C.</t>
  </si>
  <si>
    <t xml:space="preserve">10 DIAS </t>
  </si>
  <si>
    <t>2.- ADQUISICIÓN DE 920 UNIDADES DE MANDIL DESCARTABLE IMPERMEABLE NO ESTERIL TALLA M PARA EL PERSONAL DE SALUD DE LA RED DE SALUD ABANCAY</t>
  </si>
  <si>
    <t>PROC-5-2020-OEC-RSAB-1</t>
  </si>
  <si>
    <t>15485459399 - SILVERA INFANZON JUAN</t>
  </si>
  <si>
    <t>15 DIAS</t>
  </si>
  <si>
    <t>3.- ADQUISICIÓN DE 10,000 UNIDADES DE MANDILÓN DESCARTABLES TALLA M Y 3,000 UNIDADES DE MANDILÓN DESCARTABLES TALLA L PARA LA RED DE SALUD ABANCA</t>
  </si>
  <si>
    <t>PROC-4-2020-OEC-RSAB-1</t>
  </si>
  <si>
    <t>20507491694 - KAJUMA S.R.L.</t>
  </si>
  <si>
    <t>24 DIAS</t>
  </si>
  <si>
    <t>4.- ADQUISICIÓN DE 8000 UNIDADES MASCARILLAS DESCARTABLES TIPO N 95 PARA LA RED DE SALUD ABANCAY</t>
  </si>
  <si>
    <t>PROC-3-2020-RS.AB-1</t>
  </si>
  <si>
    <t>07 DIAS</t>
  </si>
  <si>
    <t>5.- ADQUISICIÓN DE 4000 UNIDADES DE MANDILÓN DESCARTABLE TALLA M PARA LA RED DE SALUD ABANCAY</t>
  </si>
  <si>
    <t>PROC-2-2020-RS.AB-1</t>
  </si>
  <si>
    <t>20600258118 - CORPORACION MDC PERU S.A.C.</t>
  </si>
  <si>
    <t>14 DIAS</t>
  </si>
  <si>
    <t>6.- ADQUISICIÓN DE MASCARILLAS DESCARTABLES TIPO N 95 PARA LA RED DE SALUD ABANCAY</t>
  </si>
  <si>
    <t>PROC-1-2020-RS.AB-1</t>
  </si>
  <si>
    <t>7.- CONTRATACIÓN DE PRODUCTOS DE POLIETILENO BOLSAS</t>
  </si>
  <si>
    <t>AS-SM-4-2021-R.S.A.-1</t>
  </si>
  <si>
    <t>20603427298 - ALYS LOGISTICA EMPRESA INDIVIDUAL DE RESPONSABILIDAD LIMITADA - ALYS LOGISTICA E.I.R.L</t>
  </si>
  <si>
    <t>8.- SERVICIOS DE TRANSPORTE, RECOJO, Y DISPOSICIÓN FINAL DE RESIDUOS PELIGROSOS DE LA RED DE SALUD ABANCAY</t>
  </si>
  <si>
    <t>AS-SM-2-2021-R.S.A.-1</t>
  </si>
  <si>
    <t>20563811715 - TERMES CONTROL GROUP SOCIEDAD ANONIMA CERRADA - TERMES SAC</t>
  </si>
  <si>
    <t>300 DIAS</t>
  </si>
  <si>
    <t>SUMINISTRO</t>
  </si>
  <si>
    <t>9.- SERVICIOS DE IMPRESIÓN DE FORMATOS A TODO COSTO PARA LA RED DE SALUD ABANCAY</t>
  </si>
  <si>
    <t>AS-SM-1-2021-R.S.A.-APURIMAC-</t>
  </si>
  <si>
    <t>10723007661 - MAMANI PAREDES JOSE FAUSTINO</t>
  </si>
  <si>
    <t>10.- ADQUISICION DE COMBUSTIBLE PARA LA RED DE SALUD ABANCAY</t>
  </si>
  <si>
    <t>SIE-SIE-1-2021-R.S.A.-APURIMAC-1</t>
  </si>
  <si>
    <t>20485592556 - SERVICENTRO SANTA MARTHA E.I.R.LTDA</t>
  </si>
  <si>
    <t>ADQUISICIÓN DE COMBUSTIBLE PARA ACTIVIDADES DE LA UNIDAD DE SEGUROS, TRASLADO DE PACIENTES POR EMERGENCIAS (SIS); Y ACTIVIDADES DE LOS PROGRAMAS PRESUPUESTALES DE LA RED DE SALUD ANTABAMBA 2021.</t>
  </si>
  <si>
    <t>SIE-SIE-1-2021-RS-ANT-1</t>
  </si>
  <si>
    <t>20450700771-ESTACION DE SERVICIOS GRUPO A &amp; T PERU SOCIEDAD ANONIMA CERRADA</t>
  </si>
  <si>
    <t>POR COSUMO</t>
  </si>
  <si>
    <t>ADQUISICION DE COMBUSTIBLE PARA LOS EE.SS. DE LA RED DE SALUD AYMARAES</t>
  </si>
  <si>
    <t>SUBASTA INVERSA ELECTRÓNICA SIE-2-2021-RSA.-2</t>
  </si>
  <si>
    <t> 20502445805-WARI SERVICE SOCIEDAD ANONIMA CERRADA-WARI SERVICE S.A.C</t>
  </si>
  <si>
    <t>EL CONTRATO FINALIZA EL 31/12/2021</t>
  </si>
  <si>
    <t>ADQUISICION DE BOLSAS DE BASURA PARA EL MENEJO DE RESIDUOS SOLIDOS PROVENIENTES DE LOS EE.SS. DE LA RED DE SALUD AYMARAES</t>
  </si>
  <si>
    <t>ADJUDICACIÓN SIMPLIFICADA AS-SM-1-2021-AYMA-1</t>
  </si>
  <si>
    <t>20573182104-GRUPO N Y R TRADING EXPRESS EMPRESA INDIVIDUAL DE RESPONSABILIDAD LIMITADA</t>
  </si>
  <si>
    <t>10 DIAS HÁBILES</t>
  </si>
  <si>
    <t xml:space="preserve">GERENCIA SUB REGIONAL DE COTABAMBAS </t>
  </si>
  <si>
    <t>ADQUISICIÓN DE BOLSAS DE CEMENTO PORTLAND PUZOLANICO TIPO IP X 42.5 KG, PARA EL PROYECTO: MEJORAMIENTO DEL SERVICIO DE EDUCACIÓN INICIAL EN LAS INSTITUCIONES EDUCATIVAS N1018, N178, N178, N779, N784, N719, N778 Y N180 DEL DISTRITO DE MARA, PROVINCIA DE COTABAMBAS, REGIÓN APURÍMAC.</t>
  </si>
  <si>
    <t>SUBASTA INVERSA INVERSA ELECTRONICASIE-</t>
  </si>
  <si>
    <t>PROCESO DE SELECCIÓN</t>
  </si>
  <si>
    <t xml:space="preserve">SIE-1-2021-GSRC-1 </t>
  </si>
  <si>
    <t>20564109291-INVERSIONES Y GRUPO QORI S.R.L</t>
  </si>
  <si>
    <t>CONVOCADO- CULMINADO</t>
  </si>
  <si>
    <t>ADQUISICIÓN DE VARILLAS DE FIERRO CORRUGADO PARA LA OBRA: ¿MEJORAMIENTO DEL SERVICIO DE EDUCACIÓN INICIAL EN LAS INSTITUCIONES EDUCATIVAS N1018, N178, N178, N779, N784, N719, N778 Y N180 DEL DISTRITO DE MARA, PROVINCIA DE COTABAMBAS, REGIÓN APURÍMAC¿.</t>
  </si>
  <si>
    <t>SIE-1-2021-GSRC-2</t>
  </si>
  <si>
    <t>10444130208-VERA USCA KARINA</t>
  </si>
  <si>
    <t>ADQUISICIÓN DE CEMENTO PORTLAND PUZOLANICO TIPO IP X 42.5 KG, PARA EL PROYECTO: MEJORAMIENTO DEL SERVICIO DE EDUCACIÓN INICIAL EN LAS INSTITUCIONES EDUCATIVAS N1018, N178, N718, N779, N784, N719, N778 Y N180 DEL DISTRITO DE MARA, PROVINCIA DE COTABAMBAS, REGIÓN APURÍMAC, SUB PROYECTO I.E.I. 778.</t>
  </si>
  <si>
    <t>SIE-1-2021-GSRC-3</t>
  </si>
  <si>
    <t xml:space="preserve"> 20490095421-METAL SUR FAMIN S.R.L.</t>
  </si>
  <si>
    <t>ADQUISICIÓN DE VARILLAS DE ACERO CORRUGADO (MEDIDAS 1/2 , 3/8 , 5/8 , 6mm), PARA EL PROYECTO: MEJORAMIENTO DEL SERVICIO DE EDUCACIÓN INICIAL EN LAS INSTITUCIONES EDUCATIVAS N1018, N178, N718, N779, N784, N719, N778 Y N180 DEL DISTRITO DE MARA, PROVINCIA DE COTABAMBAS, REGIÓN APURÍMAC¿, SUB PROYECTO I.E.I. N° 778 CHACAMACHAY.</t>
  </si>
  <si>
    <t>SIE-1-2021-GSRC-4</t>
  </si>
  <si>
    <t>20490548743-EMPRESA ZOHE SAC</t>
  </si>
  <si>
    <t xml:space="preserve">ADQUISICIÓN DE AGREGADOS. PARA EL PROYECTO: MEJORAMIENTO Y AMPLIACIÓN DEL SERVICIO DE EDUCACIÓN INICIAL EN LAS INSTITUCIONES N 775, N 772, N 713, N 717, N 771, N 862, N 179, N 714, N 752, N 774, N 776, N 753 Y N 715, DISTRITO DE HAQUIRA sub proyecto I.E.I . N° 179 HUANCASCCA. </t>
  </si>
  <si>
    <t>SIE-1-2021-GSRC-5</t>
  </si>
  <si>
    <t>10239838133-SORIA SALVATIERRA DAGUER VICENZO</t>
  </si>
  <si>
    <t>ADQUISICIÓN DE CEMENTO PORTLAND TIPO I X 42.5 KG, PARA EL PROYECTO: ¿MEJORAMIENTO Y AMPLIACION DEL SERVICIO DE EDUCACION INICIAL EN LAS INSTITUCIONES N 775, N 772, N 713, N 717, N 771, N 862, N 179, N 714, N 752, N 774, N 776, N 753 Y N 715, DEL DISTRITO DE HAQUIRA PROVINCIA DE COTABAMBAS.</t>
  </si>
  <si>
    <t>SIE-1-2021-GSRC-6</t>
  </si>
  <si>
    <t>Adquisición de acero corrugado para el proyecto: Mejoramiento y ampliación del servicio de Educación Inicial en las Instituciones N 775, N 772, N 713, N 717, N 771, N 862, N 179, N 714, N 752, N 774, N 776, N 753 Y N 715, distrito de Haquira, sub proyecto I.E.I . N° 179 Huancascca.</t>
  </si>
  <si>
    <t>SIE-1-2021-GSRC-7</t>
  </si>
  <si>
    <t>ADQUISICIÓN DE BOLSAS DE CEMENTO PORTLAND PUZOLANICO TIPO IP X 42.5 KG, PARA EL PROYECTO: ¿MEJORAMIENTO DEL SERVICIO DE EDUCACIÓN INICIAL EN LAS INSTITUCIONES EDUCATIVAS N1018, N178, N718, N779, N784, N719, N778 Y N180 DEL DISTRITO DE MARA, PROVINCIA DE COTABAMBAS, REGIÓN APURÍMAC¿</t>
  </si>
  <si>
    <t>SIE-1-2021-GSRC-8</t>
  </si>
  <si>
    <t>ADQUISICION DE AGREGADOS PARA EL PROYECTO: MEJORAMIENTO DEL COMPLEJO DEPORTIVO EL OLIVO PARA EL DESARROLLO DE LAS ACTIVIDADES DEPORTIVAS EN EL DISTRITO ABANCAY, PROVINCIA DE ABANCAY, REGION APURIMAC.</t>
  </si>
  <si>
    <t>ADQUISICION DE CONCRETO PREMEZCLADO PARA EL PROYECTO: MEJORAMIENTO DEL SERVICIO EDUCATIVO DE LA I.E. INTEGRADO CESAR ABRAHAM VALLEJO DEL DISTRITO DE ABANCAY, PROVINCIA DE ABANCAY, REGIÓN APURÍMAC.</t>
  </si>
  <si>
    <t>ADQUISICION DE AGREGADOS PARA EL PROYECTO "MEJORAMIENTO DEL SERVICIO EDUCATIVO DE LA I.E. INTEGRADO CESAR ABRAHAM VALLEJO DEL DISTRITO DE ABANCAY, PROVINCIA DE ABANCAY, REGIÓN APURÍMAC.</t>
  </si>
  <si>
    <t>FUNCIONARIOS Y DIRECTIVOS</t>
  </si>
  <si>
    <t>SAF</t>
  </si>
  <si>
    <t>Consejero Regional</t>
  </si>
  <si>
    <t>REFORMA MAGISTERIAL</t>
  </si>
  <si>
    <t>VI-40</t>
  </si>
  <si>
    <t>V-40</t>
  </si>
  <si>
    <t>IV-40</t>
  </si>
  <si>
    <t>III-40</t>
  </si>
  <si>
    <t>II-40</t>
  </si>
  <si>
    <t>I-40</t>
  </si>
  <si>
    <t>VI-32</t>
  </si>
  <si>
    <t>V-32</t>
  </si>
  <si>
    <t>IV-32</t>
  </si>
  <si>
    <t>III-32</t>
  </si>
  <si>
    <t>II-32</t>
  </si>
  <si>
    <t>I-32</t>
  </si>
  <si>
    <t>VI-30</t>
  </si>
  <si>
    <t>V-30</t>
  </si>
  <si>
    <t>IV-30</t>
  </si>
  <si>
    <t>III-30</t>
  </si>
  <si>
    <t>II-30</t>
  </si>
  <si>
    <t>I-30</t>
  </si>
  <si>
    <t>VII-30</t>
  </si>
  <si>
    <t>VII-40</t>
  </si>
  <si>
    <t>PROFESOR CONTRATADO</t>
  </si>
  <si>
    <t>G-40</t>
  </si>
  <si>
    <t>G-30</t>
  </si>
  <si>
    <t>AUXILIAR DE EDUCACION</t>
  </si>
  <si>
    <t>E-30</t>
  </si>
  <si>
    <t>DOCENTE DE INSTITUTO DE EDUCACION SUPERIOR</t>
  </si>
  <si>
    <t>Profesor por hora</t>
  </si>
  <si>
    <t>ANIMADORES</t>
  </si>
  <si>
    <t>ASISTENCIALES</t>
  </si>
  <si>
    <t>CARRERAS ESPECIALES</t>
  </si>
  <si>
    <t>PROFESIONALES DE LA SALUD</t>
  </si>
  <si>
    <t>CD-I</t>
  </si>
  <si>
    <t>CD-II</t>
  </si>
  <si>
    <t>CD-III</t>
  </si>
  <si>
    <t>CD-IV</t>
  </si>
  <si>
    <t>CD-V</t>
  </si>
  <si>
    <t>ENF-10</t>
  </si>
  <si>
    <t>ENF-11</t>
  </si>
  <si>
    <t>ENF-12</t>
  </si>
  <si>
    <t>ENF-13</t>
  </si>
  <si>
    <t>ENF-14</t>
  </si>
  <si>
    <t>MC-1</t>
  </si>
  <si>
    <t>MC-2</t>
  </si>
  <si>
    <t>MC-3</t>
  </si>
  <si>
    <t>MC-4</t>
  </si>
  <si>
    <t>MC-5</t>
  </si>
  <si>
    <t>OBS-I</t>
  </si>
  <si>
    <t>OBS-II</t>
  </si>
  <si>
    <t>OBS-III</t>
  </si>
  <si>
    <t>OBS-IV</t>
  </si>
  <si>
    <t>OBS-V</t>
  </si>
  <si>
    <t>OPS-IV</t>
  </si>
  <si>
    <t>OPS-V</t>
  </si>
  <si>
    <t>OPS-VI</t>
  </si>
  <si>
    <t>OPS-VIII</t>
  </si>
  <si>
    <t>PS-IV</t>
  </si>
  <si>
    <t>PS-V</t>
  </si>
  <si>
    <t>PS-VIII</t>
  </si>
  <si>
    <t>TM-1</t>
  </si>
  <si>
    <t>TM-2</t>
  </si>
  <si>
    <t>TM-3</t>
  </si>
  <si>
    <t>TM-5</t>
  </si>
  <si>
    <t>Destacados</t>
  </si>
  <si>
    <t>Serum</t>
  </si>
  <si>
    <t>Otros     CAS  Y CLASS</t>
  </si>
  <si>
    <t>CONTRATACION DEL SERVICIO DE CONSULTORIA PARA LA SUPERVISION DE LA EJECUCION DE LA OBRA: MEJORAMIENTO DEL ACCESO A LOS SERVICIOS DE SALUD EN LOS PS I-1 CURANCO, MUTKANI, LLANACOLLPA, SANTA ROSA, HUACULLO, HUANCARAY, Y PALCCAYÑO: PS I-2: CHUÑOHUACHO DE LA MICRORED ANTABAMBA, PROVINCIA DE ANTABAMBA APURIMAC</t>
  </si>
  <si>
    <t>ROJAS MAMANI DIONISIO - 10021511116</t>
  </si>
  <si>
    <t>SUPERVISIÓN</t>
  </si>
  <si>
    <t>CONTRATACIÓN DEL SERVICIO DE CONSULTORIA DE OBRA PARA LA SUPERVISION DE OBRA MEJORAMIENTO DEL SERVICIO EDUCATIVO DE LAS I.E.S DAVID SAMANEZ OCAMPO DEL DISTRITO DE TINTAY Y LA I.E.S SEÑOR DE ANIMAS DEL DISTRITO DE JUSTO APU SAHUARAURA - AYMARAES - APURÍMAC</t>
  </si>
  <si>
    <r>
      <rPr>
        <b/>
        <sz val="9"/>
        <rFont val="Arial"/>
        <family val="2"/>
      </rPr>
      <t>CONSORCIO INTIWASI</t>
    </r>
    <r>
      <rPr>
        <sz val="9"/>
        <rFont val="Arial"/>
        <family val="2"/>
      </rPr>
      <t xml:space="preserve">
1) 10290832964 - CISNEROS MALLCCO MIGUEL (60.00)%
2) 20600385420 - COVADOMO E.I.R.L. (40.00)% </t>
    </r>
  </si>
  <si>
    <t>21  Educación</t>
  </si>
  <si>
    <t>CONTRATACIÓN DEL SERVICIO DE CONSULTORIA PARA LA SUPERVISIÓN DE OBRA MEJORAMIENTO DEL SERVICIO EDUCATIVO DEL CETPRO DE CHINCHEROS, DISTRITO DE CHINCHEROS, PROVINCIA DE CHINCHEROS-APURIMAC</t>
  </si>
  <si>
    <r>
      <t xml:space="preserve">CONSORCIO PACIFICO PERU 
</t>
    </r>
    <r>
      <rPr>
        <sz val="9"/>
        <rFont val="Arial"/>
        <family val="2"/>
      </rPr>
      <t xml:space="preserve">- 10181113206 - SALDAÑA AHUMADA YURI RAFAEL (60)%
- 10167990661 - DAVILA RUIZ OSCAR DAVID (40)% </t>
    </r>
  </si>
  <si>
    <t>22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</si>
</sst>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280A]d&quot; de &quot;mmmm&quot; de &quot;yyyy;@"/>
    <numFmt numFmtId="165" formatCode="_-* #,##0_-;\-* #,##0_-;_-* &quot;-&quot;??_-;_-@_-"/>
    <numFmt numFmtId="166" formatCode="#,##0.00;[Red]#,##0.00"/>
    <numFmt numFmtId="167" formatCode="#,##0;[Red]#,##0"/>
    <numFmt numFmtId="168" formatCode="_ * #,##0.00_ ;_ * \-#,##0.00_ ;_ * &quot;-&quot;??_ ;_ @_ "/>
    <numFmt numFmtId="169" formatCode="00"/>
    <numFmt numFmtId="170" formatCode="dd/mm/yyyy;@"/>
    <numFmt numFmtId="171" formatCode="&quot;S/.&quot;\ #,##0.00;&quot;S/.&quot;\ \-#,##0.00"/>
    <numFmt numFmtId="172" formatCode="00000000"/>
    <numFmt numFmtId="173" formatCode="_ * #,##0_ ;_ * \-#,##0_ ;_ * &quot;-&quot;??_ ;_ @_ "/>
    <numFmt numFmtId="174" formatCode="&quot;S/.&quot;\ #,##0;[Red]&quot;S/.&quot;\ \-#,##0"/>
    <numFmt numFmtId="175" formatCode="&quot;S/&quot;\ #,##0.00"/>
    <numFmt numFmtId="176" formatCode="&quot;S/.&quot;\ #,##0.00;[Red]&quot;S/.&quot;\ \-#,##0.00"/>
    <numFmt numFmtId="177" formatCode="&quot;S/&quot;#,##0.00"/>
    <numFmt numFmtId="178" formatCode="#,##0.0"/>
  </numFmts>
  <fonts count="40"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b/>
      <u/>
      <sz val="8"/>
      <name val="Arial"/>
      <family val="2"/>
    </font>
    <font>
      <sz val="10"/>
      <name val="Arial"/>
      <family val="2"/>
    </font>
    <font>
      <sz val="9"/>
      <color theme="1"/>
      <name val="Arial"/>
      <family val="2"/>
    </font>
    <font>
      <sz val="9"/>
      <color rgb="FF000000"/>
      <name val="Arial"/>
      <family val="2"/>
    </font>
    <font>
      <b/>
      <sz val="9"/>
      <color theme="1"/>
      <name val="Arial"/>
      <family val="2"/>
    </font>
    <font>
      <sz val="9"/>
      <color theme="0" tint="-0.14999847407452621"/>
      <name val="Arial"/>
      <family val="2"/>
    </font>
    <font>
      <b/>
      <sz val="9"/>
      <color theme="1" tint="0.34998626667073579"/>
      <name val="Arial"/>
      <family val="2"/>
    </font>
    <font>
      <sz val="9"/>
      <color theme="1" tint="0.34998626667073579"/>
      <name val="Arial"/>
      <family val="2"/>
    </font>
    <font>
      <sz val="9"/>
      <color theme="1"/>
      <name val="Calibri"/>
      <family val="2"/>
      <scheme val="minor"/>
    </font>
    <font>
      <b/>
      <sz val="9"/>
      <color indexed="81"/>
      <name val="Tahoma"/>
      <family val="2"/>
    </font>
    <font>
      <sz val="9"/>
      <color indexed="81"/>
      <name val="Tahoma"/>
      <family val="2"/>
    </font>
    <font>
      <sz val="9"/>
      <color theme="1"/>
      <name val="Calibri"/>
      <family val="2"/>
    </font>
    <font>
      <sz val="9"/>
      <color rgb="FF000000"/>
      <name val="Calibri"/>
      <family val="2"/>
    </font>
    <font>
      <b/>
      <sz val="9"/>
      <name val="Calibri"/>
      <family val="2"/>
    </font>
    <font>
      <sz val="9"/>
      <color rgb="FF00568D"/>
      <name val="Arial"/>
      <family val="2"/>
    </font>
    <font>
      <sz val="9"/>
      <color rgb="FF333333"/>
      <name val="Arial"/>
      <family val="2"/>
    </font>
    <font>
      <sz val="9"/>
      <color theme="1"/>
      <name val="Arial Narrow"/>
      <family val="2"/>
    </font>
    <font>
      <sz val="9"/>
      <name val="Arial Narrow"/>
      <family val="2"/>
    </font>
    <font>
      <sz val="9"/>
      <color rgb="FF000000"/>
      <name val="Arial Narrow"/>
      <family val="2"/>
    </font>
    <font>
      <sz val="9"/>
      <color rgb="FF333333"/>
      <name val="Trebuchet MS"/>
      <family val="2"/>
    </font>
    <font>
      <sz val="9"/>
      <color rgb="FF000000"/>
      <name val="Verdana"/>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0"/>
        <bgColor theme="0"/>
      </patternFill>
    </fill>
    <fill>
      <patternFill patternType="solid">
        <fgColor rgb="FFFBF9F6"/>
        <bgColor indexed="64"/>
      </patternFill>
    </fill>
  </fills>
  <borders count="72">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rgb="FF333333"/>
      </left>
      <right style="thin">
        <color rgb="FF333333"/>
      </right>
      <top/>
      <bottom/>
      <diagonal/>
    </border>
  </borders>
  <cellStyleXfs count="8">
    <xf numFmtId="0" fontId="0" fillId="0" borderId="0"/>
    <xf numFmtId="0" fontId="4" fillId="0" borderId="0"/>
    <xf numFmtId="0" fontId="4" fillId="0" borderId="0"/>
    <xf numFmtId="49" fontId="7" fillId="0" borderId="0"/>
    <xf numFmtId="0" fontId="1" fillId="0" borderId="0"/>
    <xf numFmtId="43" fontId="20" fillId="0" borderId="0" applyFont="0" applyFill="0" applyBorder="0" applyAlignment="0" applyProtection="0"/>
    <xf numFmtId="0" fontId="1" fillId="0" borderId="0"/>
    <xf numFmtId="0" fontId="1" fillId="0" borderId="0"/>
  </cellStyleXfs>
  <cellXfs count="1033">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3" xfId="0" applyFont="1" applyBorder="1"/>
    <xf numFmtId="0" fontId="9" fillId="0" borderId="0" xfId="0" applyFont="1" applyFill="1"/>
    <xf numFmtId="0" fontId="10" fillId="0" borderId="0" xfId="0" applyFont="1" applyFill="1" applyAlignment="1">
      <alignment horizontal="center"/>
    </xf>
    <xf numFmtId="0" fontId="9" fillId="0" borderId="0" xfId="0" applyFont="1" applyFill="1" applyBorder="1"/>
    <xf numFmtId="0" fontId="9" fillId="0" borderId="8" xfId="0" applyFont="1" applyBorder="1"/>
    <xf numFmtId="0" fontId="9" fillId="0" borderId="0" xfId="0" applyFont="1" applyBorder="1"/>
    <xf numFmtId="0" fontId="10" fillId="0" borderId="0" xfId="0" applyFont="1" applyBorder="1"/>
    <xf numFmtId="49" fontId="9" fillId="0" borderId="0" xfId="3" applyFont="1" applyAlignment="1">
      <alignment vertical="center"/>
    </xf>
    <xf numFmtId="0" fontId="9" fillId="0" borderId="13" xfId="0" applyFont="1" applyBorder="1"/>
    <xf numFmtId="0" fontId="10" fillId="0" borderId="0" xfId="0" applyFont="1"/>
    <xf numFmtId="0" fontId="9" fillId="0" borderId="14" xfId="0" applyFont="1" applyBorder="1"/>
    <xf numFmtId="0" fontId="9" fillId="0" borderId="4"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6" xfId="0" applyFont="1" applyBorder="1"/>
    <xf numFmtId="49" fontId="9" fillId="0" borderId="3" xfId="0" applyNumberFormat="1" applyFont="1" applyBorder="1" applyAlignment="1">
      <alignment horizontal="left"/>
    </xf>
    <xf numFmtId="0" fontId="9" fillId="0" borderId="7" xfId="0" applyFont="1" applyBorder="1" applyAlignment="1">
      <alignment horizontal="right"/>
    </xf>
    <xf numFmtId="0" fontId="9" fillId="0" borderId="3" xfId="0" applyFont="1" applyBorder="1" applyAlignment="1">
      <alignment horizontal="center"/>
    </xf>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10" fillId="2" borderId="19" xfId="2" applyFont="1" applyFill="1" applyBorder="1" applyAlignment="1">
      <alignment horizontal="center" vertical="center"/>
    </xf>
    <xf numFmtId="0" fontId="10" fillId="2" borderId="18" xfId="2" applyFont="1" applyFill="1" applyBorder="1" applyAlignment="1">
      <alignment horizontal="center" vertical="center"/>
    </xf>
    <xf numFmtId="0" fontId="9" fillId="0" borderId="14" xfId="2" applyFont="1" applyBorder="1" applyAlignment="1">
      <alignment horizontal="center" vertical="center"/>
    </xf>
    <xf numFmtId="0" fontId="10" fillId="2" borderId="14" xfId="2" applyFont="1" applyFill="1" applyBorder="1" applyAlignment="1">
      <alignment horizontal="center" vertical="center"/>
    </xf>
    <xf numFmtId="0" fontId="10" fillId="2" borderId="0" xfId="2" applyFont="1" applyFill="1" applyBorder="1" applyAlignment="1">
      <alignment vertical="center"/>
    </xf>
    <xf numFmtId="0" fontId="10" fillId="2" borderId="4" xfId="2" applyFont="1" applyFill="1" applyBorder="1" applyAlignment="1">
      <alignment vertical="center"/>
    </xf>
    <xf numFmtId="0" fontId="9" fillId="0" borderId="4" xfId="2" applyFont="1" applyBorder="1" applyAlignment="1">
      <alignment vertical="center"/>
    </xf>
    <xf numFmtId="0" fontId="10" fillId="2" borderId="5" xfId="2" applyFont="1" applyFill="1" applyBorder="1" applyAlignment="1">
      <alignment horizontal="center" vertical="center"/>
    </xf>
    <xf numFmtId="0" fontId="10" fillId="2" borderId="42" xfId="2" applyFont="1" applyFill="1" applyBorder="1" applyAlignment="1">
      <alignment vertical="center"/>
    </xf>
    <xf numFmtId="0" fontId="10" fillId="2" borderId="20" xfId="2" applyFont="1" applyFill="1" applyBorder="1" applyAlignment="1">
      <alignment vertical="center"/>
    </xf>
    <xf numFmtId="0" fontId="10" fillId="2" borderId="43" xfId="2" applyFont="1" applyFill="1" applyBorder="1" applyAlignment="1">
      <alignment vertical="center"/>
    </xf>
    <xf numFmtId="0" fontId="10" fillId="0" borderId="0" xfId="2" applyFont="1" applyFill="1" applyBorder="1" applyAlignment="1">
      <alignment horizontal="left" vertical="center"/>
    </xf>
    <xf numFmtId="0" fontId="9" fillId="0" borderId="14" xfId="2" applyFont="1" applyFill="1" applyBorder="1" applyAlignment="1">
      <alignment horizontal="left" vertical="center"/>
    </xf>
    <xf numFmtId="0" fontId="9" fillId="0" borderId="12" xfId="0" applyFont="1" applyBorder="1"/>
    <xf numFmtId="0" fontId="9" fillId="0" borderId="11" xfId="0" applyFont="1" applyBorder="1"/>
    <xf numFmtId="0" fontId="10" fillId="2" borderId="7" xfId="2" applyFont="1" applyFill="1" applyBorder="1" applyAlignment="1">
      <alignment horizontal="center" vertical="center"/>
    </xf>
    <xf numFmtId="0" fontId="10" fillId="2" borderId="21" xfId="2" applyFont="1" applyFill="1" applyBorder="1" applyAlignment="1">
      <alignment horizontal="center" vertical="center"/>
    </xf>
    <xf numFmtId="0" fontId="9" fillId="0" borderId="55" xfId="0" applyFont="1" applyBorder="1"/>
    <xf numFmtId="0" fontId="9" fillId="0" borderId="9" xfId="0" applyFont="1" applyBorder="1"/>
    <xf numFmtId="164" fontId="9" fillId="0" borderId="0" xfId="0" applyNumberFormat="1" applyFont="1"/>
    <xf numFmtId="0" fontId="10" fillId="2" borderId="8" xfId="2" applyFont="1" applyFill="1" applyBorder="1" applyAlignment="1">
      <alignment horizontal="center" vertical="center"/>
    </xf>
    <xf numFmtId="0" fontId="10" fillId="2" borderId="4" xfId="2" applyFont="1" applyFill="1" applyBorder="1" applyAlignment="1">
      <alignment horizontal="center" vertical="center"/>
    </xf>
    <xf numFmtId="0" fontId="9" fillId="0" borderId="0" xfId="0" applyFont="1" applyAlignment="1">
      <alignment wrapText="1"/>
    </xf>
    <xf numFmtId="49" fontId="9" fillId="0" borderId="7" xfId="0" applyNumberFormat="1" applyFont="1" applyBorder="1" applyAlignment="1">
      <alignment horizontal="left"/>
    </xf>
    <xf numFmtId="0" fontId="9" fillId="0" borderId="3" xfId="0" applyFont="1" applyBorder="1" applyAlignment="1">
      <alignment horizontal="left"/>
    </xf>
    <xf numFmtId="0" fontId="9" fillId="0" borderId="0" xfId="2" applyFont="1" applyFill="1" applyBorder="1" applyAlignment="1">
      <alignment vertical="center"/>
    </xf>
    <xf numFmtId="0" fontId="9" fillId="0" borderId="0" xfId="0" applyFont="1" applyAlignment="1">
      <alignment horizontal="center" wrapText="1"/>
    </xf>
    <xf numFmtId="0" fontId="9" fillId="0" borderId="50" xfId="0" applyFont="1" applyBorder="1"/>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10" xfId="0" applyFont="1" applyBorder="1"/>
    <xf numFmtId="0" fontId="9" fillId="0" borderId="0" xfId="0" applyFont="1"/>
    <xf numFmtId="0" fontId="10" fillId="2" borderId="21" xfId="2" applyFont="1" applyFill="1" applyBorder="1" applyAlignment="1">
      <alignment horizontal="center" vertical="center"/>
    </xf>
    <xf numFmtId="0" fontId="9" fillId="3" borderId="11" xfId="0" applyFont="1" applyFill="1" applyBorder="1" applyAlignment="1">
      <alignment horizontal="right"/>
    </xf>
    <xf numFmtId="0" fontId="9" fillId="0" borderId="63" xfId="0" applyNumberFormat="1" applyFont="1" applyBorder="1"/>
    <xf numFmtId="0" fontId="9" fillId="0" borderId="32" xfId="0" applyNumberFormat="1" applyFont="1" applyBorder="1"/>
    <xf numFmtId="0" fontId="9" fillId="0" borderId="31" xfId="0" applyNumberFormat="1" applyFont="1" applyBorder="1"/>
    <xf numFmtId="0" fontId="9" fillId="0" borderId="30" xfId="0" applyNumberFormat="1" applyFont="1" applyBorder="1"/>
    <xf numFmtId="0" fontId="9" fillId="0" borderId="26" xfId="0" applyNumberFormat="1" applyFont="1" applyBorder="1"/>
    <xf numFmtId="0" fontId="9" fillId="0" borderId="28" xfId="0" applyNumberFormat="1" applyFont="1" applyBorder="1"/>
    <xf numFmtId="0" fontId="9" fillId="0" borderId="29" xfId="0" applyNumberFormat="1" applyFont="1" applyBorder="1"/>
    <xf numFmtId="0" fontId="9" fillId="0" borderId="27" xfId="0" applyNumberFormat="1" applyFont="1" applyBorder="1"/>
    <xf numFmtId="0" fontId="9" fillId="0" borderId="34" xfId="0" applyNumberFormat="1" applyFont="1" applyBorder="1"/>
    <xf numFmtId="0" fontId="9" fillId="0" borderId="36" xfId="0" applyNumberFormat="1" applyFont="1" applyBorder="1"/>
    <xf numFmtId="0" fontId="9" fillId="0" borderId="37" xfId="0" applyNumberFormat="1" applyFont="1" applyBorder="1"/>
    <xf numFmtId="0" fontId="9" fillId="0" borderId="35" xfId="0" applyNumberFormat="1" applyFont="1" applyBorder="1"/>
    <xf numFmtId="0" fontId="9" fillId="3" borderId="38" xfId="0" applyNumberFormat="1" applyFont="1" applyFill="1" applyBorder="1"/>
    <xf numFmtId="0" fontId="9" fillId="3" borderId="40" xfId="0" applyNumberFormat="1" applyFont="1" applyFill="1" applyBorder="1"/>
    <xf numFmtId="0" fontId="9" fillId="3" borderId="39" xfId="0" applyNumberFormat="1" applyFont="1" applyFill="1" applyBorder="1"/>
    <xf numFmtId="0" fontId="9" fillId="3" borderId="51" xfId="0" applyNumberFormat="1" applyFont="1" applyFill="1" applyBorder="1"/>
    <xf numFmtId="0" fontId="9" fillId="0" borderId="22" xfId="0" applyNumberFormat="1" applyFont="1" applyBorder="1"/>
    <xf numFmtId="0" fontId="9" fillId="0" borderId="23" xfId="0" applyNumberFormat="1" applyFont="1" applyBorder="1"/>
    <xf numFmtId="0" fontId="9" fillId="0" borderId="25" xfId="0" applyNumberFormat="1" applyFont="1" applyBorder="1"/>
    <xf numFmtId="0" fontId="9" fillId="0" borderId="44" xfId="0" applyNumberFormat="1" applyFont="1" applyBorder="1"/>
    <xf numFmtId="0" fontId="9" fillId="3" borderId="40" xfId="0" applyNumberFormat="1" applyFont="1" applyFill="1" applyBorder="1" applyAlignment="1"/>
    <xf numFmtId="0" fontId="9" fillId="0" borderId="0" xfId="0" applyFont="1"/>
    <xf numFmtId="0" fontId="10" fillId="2" borderId="21" xfId="2" applyFont="1" applyFill="1" applyBorder="1" applyAlignment="1">
      <alignment horizontal="center" vertical="center"/>
    </xf>
    <xf numFmtId="0" fontId="10" fillId="2" borderId="11" xfId="2" applyFont="1" applyFill="1" applyBorder="1" applyAlignment="1">
      <alignment horizontal="center" vertical="center"/>
    </xf>
    <xf numFmtId="0" fontId="6" fillId="0" borderId="14" xfId="2" applyFont="1" applyBorder="1" applyAlignment="1">
      <alignment vertical="center"/>
    </xf>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6" xfId="2" applyFont="1" applyFill="1" applyBorder="1" applyAlignment="1">
      <alignment horizontal="left" vertical="center"/>
    </xf>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0" xfId="0" applyFont="1" applyAlignment="1">
      <alignment horizontal="justify" vertical="center" wrapText="1"/>
    </xf>
    <xf numFmtId="0" fontId="18" fillId="0" borderId="0" xfId="0" applyFont="1" applyFill="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0" fontId="18" fillId="0" borderId="0" xfId="0" applyFont="1" applyAlignment="1">
      <alignment horizontal="center" vertical="center" textRotation="90"/>
    </xf>
    <xf numFmtId="0" fontId="18" fillId="0" borderId="0" xfId="0" applyFont="1" applyFill="1" applyAlignment="1">
      <alignment horizontal="center" vertical="center" wrapText="1"/>
    </xf>
    <xf numFmtId="0" fontId="17" fillId="0" borderId="0" xfId="0" applyFont="1" applyBorder="1"/>
    <xf numFmtId="0" fontId="3" fillId="0" borderId="0" xfId="0" applyFont="1" applyAlignment="1">
      <alignment horizontal="center" vertical="center"/>
    </xf>
    <xf numFmtId="0" fontId="1" fillId="0" borderId="0" xfId="0" applyFont="1" applyFill="1"/>
    <xf numFmtId="0" fontId="1" fillId="0" borderId="0" xfId="0" applyFont="1" applyFill="1" applyAlignment="1">
      <alignment vertical="center"/>
    </xf>
    <xf numFmtId="0" fontId="17" fillId="0" borderId="0" xfId="0" applyFont="1"/>
    <xf numFmtId="49" fontId="14" fillId="7" borderId="38"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4" fillId="7" borderId="39" xfId="3" applyFont="1" applyFill="1" applyBorder="1" applyAlignment="1">
      <alignment horizontal="center" textRotation="90" wrapText="1"/>
    </xf>
    <xf numFmtId="49" fontId="14" fillId="7" borderId="51" xfId="3" applyFont="1" applyFill="1" applyBorder="1" applyAlignment="1">
      <alignment horizontal="center" textRotation="90" wrapText="1"/>
    </xf>
    <xf numFmtId="49" fontId="12" fillId="7" borderId="40" xfId="3" applyFont="1" applyFill="1" applyBorder="1" applyAlignment="1">
      <alignment horizontal="center" textRotation="90" wrapText="1"/>
    </xf>
    <xf numFmtId="49" fontId="10" fillId="7" borderId="39" xfId="3" applyFont="1" applyFill="1" applyBorder="1" applyAlignment="1">
      <alignment horizontal="center" textRotation="90" wrapText="1"/>
    </xf>
    <xf numFmtId="0" fontId="6" fillId="7" borderId="61" xfId="2" applyFont="1" applyFill="1" applyBorder="1" applyAlignment="1">
      <alignment horizontal="center" vertical="center"/>
    </xf>
    <xf numFmtId="0" fontId="6" fillId="7" borderId="46" xfId="2" applyFont="1" applyFill="1" applyBorder="1" applyAlignment="1">
      <alignment horizontal="center" vertical="center" wrapText="1"/>
    </xf>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7" borderId="12" xfId="2" applyFont="1" applyFill="1" applyBorder="1" applyAlignment="1">
      <alignment horizontal="center" vertical="center"/>
    </xf>
    <xf numFmtId="0" fontId="10" fillId="7" borderId="12"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58"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49" xfId="0" applyFont="1" applyFill="1" applyBorder="1" applyAlignment="1">
      <alignment horizontal="center" vertical="center" textRotation="90" wrapText="1"/>
    </xf>
    <xf numFmtId="0" fontId="10" fillId="7" borderId="53" xfId="0" applyFont="1" applyFill="1" applyBorder="1" applyAlignment="1">
      <alignment horizontal="center" vertical="center" textRotation="90" wrapText="1"/>
    </xf>
    <xf numFmtId="0" fontId="10" fillId="7" borderId="57" xfId="0" applyFont="1" applyFill="1" applyBorder="1" applyAlignment="1">
      <alignment horizontal="center" vertical="center" textRotation="90" wrapText="1"/>
    </xf>
    <xf numFmtId="0" fontId="10" fillId="7" borderId="21"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xf numFmtId="0" fontId="10" fillId="7" borderId="11" xfId="0" applyFont="1" applyFill="1" applyBorder="1" applyAlignment="1">
      <alignment horizontal="center"/>
    </xf>
    <xf numFmtId="0" fontId="10" fillId="7" borderId="10" xfId="0" applyFont="1" applyFill="1" applyBorder="1" applyAlignment="1">
      <alignment horizontal="center"/>
    </xf>
    <xf numFmtId="0" fontId="10" fillId="7" borderId="50" xfId="0" applyFont="1" applyFill="1" applyBorder="1" applyAlignment="1">
      <alignment horizontal="center"/>
    </xf>
    <xf numFmtId="0" fontId="10" fillId="7" borderId="50" xfId="0" quotePrefix="1" applyFont="1" applyFill="1" applyBorder="1" applyAlignment="1">
      <alignment horizontal="center"/>
    </xf>
    <xf numFmtId="0" fontId="10" fillId="7" borderId="56" xfId="0" quotePrefix="1" applyFont="1" applyFill="1" applyBorder="1" applyAlignment="1">
      <alignment horizontal="center"/>
    </xf>
    <xf numFmtId="0" fontId="10" fillId="7" borderId="9" xfId="0" quotePrefix="1" applyFont="1" applyFill="1" applyBorder="1" applyAlignment="1">
      <alignment horizontal="center"/>
    </xf>
    <xf numFmtId="0" fontId="10" fillId="7" borderId="8" xfId="0" quotePrefix="1" applyFont="1" applyFill="1" applyBorder="1" applyAlignment="1">
      <alignment horizontal="center"/>
    </xf>
    <xf numFmtId="0" fontId="10" fillId="7" borderId="8" xfId="0" applyFont="1" applyFill="1" applyBorder="1" applyAlignment="1">
      <alignment horizontal="center"/>
    </xf>
    <xf numFmtId="0" fontId="10" fillId="7" borderId="18" xfId="2" applyFont="1" applyFill="1" applyBorder="1" applyAlignment="1">
      <alignment horizontal="center" vertical="center" wrapText="1"/>
    </xf>
    <xf numFmtId="0" fontId="10" fillId="7" borderId="5" xfId="2" applyFont="1" applyFill="1" applyBorder="1" applyAlignment="1">
      <alignment horizontal="center" vertical="center" wrapText="1"/>
    </xf>
    <xf numFmtId="15" fontId="10" fillId="7" borderId="12" xfId="2" applyNumberFormat="1" applyFont="1" applyFill="1" applyBorder="1" applyAlignment="1">
      <alignment horizontal="center" vertical="center"/>
    </xf>
    <xf numFmtId="0" fontId="10" fillId="7" borderId="8" xfId="2" applyFont="1" applyFill="1" applyBorder="1" applyAlignment="1">
      <alignment horizontal="center" vertical="center"/>
    </xf>
    <xf numFmtId="0" fontId="10" fillId="7" borderId="15" xfId="0" applyFont="1" applyFill="1" applyBorder="1" applyAlignment="1">
      <alignment horizontal="center" vertical="center" wrapText="1"/>
    </xf>
    <xf numFmtId="164" fontId="10" fillId="7" borderId="42" xfId="0" applyNumberFormat="1" applyFont="1" applyFill="1" applyBorder="1" applyAlignment="1">
      <alignment horizontal="center" textRotation="90" wrapText="1"/>
    </xf>
    <xf numFmtId="164" fontId="10" fillId="7" borderId="16" xfId="0" applyNumberFormat="1" applyFont="1" applyFill="1" applyBorder="1" applyAlignment="1">
      <alignment horizontal="center" textRotation="90" wrapText="1"/>
    </xf>
    <xf numFmtId="164" fontId="10" fillId="7" borderId="43" xfId="0" applyNumberFormat="1" applyFont="1" applyFill="1" applyBorder="1" applyAlignment="1">
      <alignment horizontal="center" textRotation="90" wrapText="1"/>
    </xf>
    <xf numFmtId="0" fontId="2" fillId="0" borderId="0" xfId="0" applyFont="1" applyFill="1" applyAlignment="1">
      <alignment horizontal="centerContinuous"/>
    </xf>
    <xf numFmtId="0" fontId="2" fillId="0" borderId="0" xfId="0" applyFont="1" applyFill="1"/>
    <xf numFmtId="0" fontId="6" fillId="0" borderId="0" xfId="0" applyFont="1" applyFill="1" applyAlignment="1"/>
    <xf numFmtId="0" fontId="6" fillId="0" borderId="0" xfId="0" quotePrefix="1" applyFont="1" applyFill="1" applyAlignment="1"/>
    <xf numFmtId="0" fontId="6" fillId="7" borderId="42"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0" fontId="6" fillId="0" borderId="12" xfId="0" applyFont="1" applyBorder="1" applyAlignment="1">
      <alignment horizontal="center" wrapText="1"/>
    </xf>
    <xf numFmtId="0" fontId="6" fillId="0" borderId="57" xfId="0" applyFont="1" applyBorder="1" applyAlignment="1">
      <alignment horizontal="center"/>
    </xf>
    <xf numFmtId="0" fontId="6" fillId="0" borderId="49" xfId="0" applyFont="1" applyBorder="1" applyAlignment="1">
      <alignment horizontal="center"/>
    </xf>
    <xf numFmtId="0" fontId="6" fillId="0" borderId="13" xfId="0" applyFont="1" applyBorder="1" applyAlignment="1">
      <alignment horizontal="center"/>
    </xf>
    <xf numFmtId="0" fontId="6" fillId="0" borderId="4" xfId="0" applyFont="1" applyBorder="1" applyAlignment="1">
      <alignment horizontal="center"/>
    </xf>
    <xf numFmtId="0" fontId="19" fillId="0" borderId="14" xfId="0" applyFont="1" applyFill="1" applyBorder="1" applyAlignment="1">
      <alignment wrapText="1"/>
    </xf>
    <xf numFmtId="3" fontId="6" fillId="0" borderId="55" xfId="0" applyNumberFormat="1" applyFont="1" applyBorder="1"/>
    <xf numFmtId="3" fontId="6" fillId="0" borderId="49" xfId="0" applyNumberFormat="1" applyFont="1" applyBorder="1"/>
    <xf numFmtId="3" fontId="6" fillId="0" borderId="13" xfId="0" applyNumberFormat="1" applyFont="1" applyBorder="1"/>
    <xf numFmtId="3" fontId="6" fillId="0" borderId="4" xfId="0" applyNumberFormat="1" applyFont="1" applyBorder="1"/>
    <xf numFmtId="0" fontId="2" fillId="0" borderId="14" xfId="0" applyFont="1" applyFill="1" applyBorder="1" applyAlignment="1">
      <alignment wrapText="1"/>
    </xf>
    <xf numFmtId="3" fontId="2" fillId="0" borderId="55" xfId="0" applyNumberFormat="1" applyFont="1" applyBorder="1"/>
    <xf numFmtId="3" fontId="2" fillId="0" borderId="49" xfId="0" applyNumberFormat="1" applyFont="1" applyBorder="1"/>
    <xf numFmtId="3" fontId="2" fillId="0" borderId="13" xfId="0" applyNumberFormat="1" applyFont="1" applyBorder="1"/>
    <xf numFmtId="3" fontId="2" fillId="0" borderId="4" xfId="0" applyNumberFormat="1" applyFont="1" applyBorder="1"/>
    <xf numFmtId="0" fontId="6" fillId="0" borderId="14" xfId="0" applyFont="1" applyFill="1" applyBorder="1" applyAlignment="1">
      <alignment wrapText="1"/>
    </xf>
    <xf numFmtId="0" fontId="2" fillId="0" borderId="14" xfId="0" applyFont="1" applyFill="1" applyBorder="1" applyAlignment="1">
      <alignment horizontal="left" wrapText="1"/>
    </xf>
    <xf numFmtId="0" fontId="2" fillId="0" borderId="14" xfId="0" quotePrefix="1" applyFont="1" applyFill="1" applyBorder="1" applyAlignment="1">
      <alignment horizontal="left" wrapText="1"/>
    </xf>
    <xf numFmtId="0" fontId="19" fillId="0" borderId="14" xfId="0" applyFont="1" applyFill="1" applyBorder="1" applyAlignment="1">
      <alignment horizontal="left" wrapText="1"/>
    </xf>
    <xf numFmtId="0" fontId="2" fillId="0" borderId="7" xfId="0" applyFont="1" applyBorder="1" applyAlignment="1">
      <alignment wrapText="1"/>
    </xf>
    <xf numFmtId="0" fontId="6" fillId="0" borderId="45" xfId="0" applyFont="1" applyFill="1" applyBorder="1" applyAlignment="1">
      <alignment horizontal="center" wrapText="1"/>
    </xf>
    <xf numFmtId="0" fontId="6" fillId="0" borderId="5" xfId="0" applyFont="1" applyFill="1" applyBorder="1" applyAlignment="1">
      <alignment horizontal="center" wrapText="1"/>
    </xf>
    <xf numFmtId="3" fontId="6" fillId="0" borderId="42" xfId="0" applyNumberFormat="1" applyFont="1" applyFill="1" applyBorder="1"/>
    <xf numFmtId="3" fontId="6" fillId="0" borderId="20" xfId="0" applyNumberFormat="1" applyFont="1" applyFill="1" applyBorder="1"/>
    <xf numFmtId="3" fontId="6" fillId="0" borderId="15" xfId="0" applyNumberFormat="1" applyFont="1" applyFill="1" applyBorder="1"/>
    <xf numFmtId="3" fontId="6" fillId="0" borderId="18" xfId="0" applyNumberFormat="1" applyFont="1" applyFill="1" applyBorder="1"/>
    <xf numFmtId="3" fontId="6" fillId="0" borderId="43" xfId="0" applyNumberFormat="1" applyFont="1" applyFill="1" applyBorder="1"/>
    <xf numFmtId="3" fontId="6" fillId="0" borderId="16" xfId="0" applyNumberFormat="1" applyFont="1" applyFill="1" applyBorder="1"/>
    <xf numFmtId="0" fontId="3" fillId="0" borderId="0" xfId="2" applyFont="1" applyFill="1" applyAlignment="1">
      <alignment vertical="center"/>
    </xf>
    <xf numFmtId="0" fontId="3" fillId="5" borderId="0" xfId="0" applyFont="1" applyFill="1"/>
    <xf numFmtId="0" fontId="10" fillId="2" borderId="16" xfId="2" applyFont="1" applyFill="1" applyBorder="1" applyAlignment="1">
      <alignment vertical="center"/>
    </xf>
    <xf numFmtId="0" fontId="9" fillId="0" borderId="0" xfId="4" applyFont="1"/>
    <xf numFmtId="0" fontId="10" fillId="0" borderId="11" xfId="4" applyFont="1" applyBorder="1" applyAlignment="1">
      <alignment horizontal="center"/>
    </xf>
    <xf numFmtId="0" fontId="10" fillId="0" borderId="7" xfId="4" applyFont="1" applyBorder="1" applyAlignment="1">
      <alignment horizontal="center"/>
    </xf>
    <xf numFmtId="0" fontId="10" fillId="0" borderId="0" xfId="4" applyFont="1" applyFill="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wrapText="1"/>
    </xf>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2" fillId="0" borderId="67" xfId="0" applyFont="1" applyFill="1" applyBorder="1" applyAlignment="1">
      <alignment horizontal="left" indent="2"/>
    </xf>
    <xf numFmtId="0" fontId="2" fillId="0" borderId="0" xfId="0" applyFont="1" applyFill="1" applyBorder="1" applyAlignment="1">
      <alignment horizontal="left" indent="2"/>
    </xf>
    <xf numFmtId="0" fontId="10" fillId="7" borderId="12" xfId="2" applyFont="1" applyFill="1" applyBorder="1" applyAlignment="1">
      <alignment horizontal="center" vertical="center"/>
    </xf>
    <xf numFmtId="0" fontId="3" fillId="0" borderId="28" xfId="0" applyFont="1" applyBorder="1" applyAlignment="1">
      <alignment horizontal="left" vertical="center"/>
    </xf>
    <xf numFmtId="43" fontId="10" fillId="0" borderId="29" xfId="2" applyNumberFormat="1" applyFont="1" applyFill="1" applyBorder="1" applyAlignment="1">
      <alignment vertical="center"/>
    </xf>
    <xf numFmtId="43" fontId="9" fillId="0" borderId="28" xfId="2" applyNumberFormat="1" applyFont="1" applyFill="1" applyBorder="1" applyAlignment="1">
      <alignment vertical="center"/>
    </xf>
    <xf numFmtId="43" fontId="10" fillId="2" borderId="18" xfId="2" applyNumberFormat="1" applyFont="1" applyFill="1" applyBorder="1" applyAlignment="1">
      <alignment vertical="center"/>
    </xf>
    <xf numFmtId="43" fontId="10" fillId="0" borderId="59" xfId="2" applyNumberFormat="1" applyFont="1" applyFill="1" applyBorder="1" applyAlignment="1">
      <alignment vertical="center"/>
    </xf>
    <xf numFmtId="43" fontId="10" fillId="0" borderId="26" xfId="2" applyNumberFormat="1" applyFont="1" applyFill="1" applyBorder="1" applyAlignment="1">
      <alignment vertical="center"/>
    </xf>
    <xf numFmtId="43" fontId="10" fillId="2" borderId="43" xfId="2" applyNumberFormat="1" applyFont="1" applyFill="1" applyBorder="1" applyAlignment="1">
      <alignment vertical="center"/>
    </xf>
    <xf numFmtId="43" fontId="9" fillId="0" borderId="29" xfId="2" applyNumberFormat="1" applyFont="1" applyFill="1" applyBorder="1" applyAlignment="1">
      <alignment vertical="center"/>
    </xf>
    <xf numFmtId="43" fontId="10" fillId="0" borderId="27" xfId="2" applyNumberFormat="1" applyFont="1" applyFill="1" applyBorder="1" applyAlignment="1">
      <alignment vertical="center"/>
    </xf>
    <xf numFmtId="43" fontId="10" fillId="5" borderId="26" xfId="2" applyNumberFormat="1" applyFont="1" applyFill="1" applyBorder="1" applyAlignment="1">
      <alignment vertical="center"/>
    </xf>
    <xf numFmtId="43" fontId="9" fillId="5" borderId="29" xfId="2" applyNumberFormat="1" applyFont="1" applyFill="1" applyBorder="1" applyAlignment="1">
      <alignment vertical="center"/>
    </xf>
    <xf numFmtId="3" fontId="2" fillId="0" borderId="42" xfId="0" applyNumberFormat="1" applyFont="1" applyFill="1" applyBorder="1"/>
    <xf numFmtId="43" fontId="9" fillId="0" borderId="0" xfId="2" applyNumberFormat="1" applyFont="1" applyFill="1" applyBorder="1" applyAlignment="1">
      <alignment vertical="center"/>
    </xf>
    <xf numFmtId="43" fontId="10" fillId="2" borderId="19" xfId="2" applyNumberFormat="1" applyFont="1" applyFill="1" applyBorder="1" applyAlignment="1">
      <alignment vertical="center"/>
    </xf>
    <xf numFmtId="0" fontId="10" fillId="7" borderId="12" xfId="0" applyFont="1" applyFill="1" applyBorder="1" applyAlignment="1">
      <alignment horizontal="center" vertical="center" wrapText="1"/>
    </xf>
    <xf numFmtId="0" fontId="10" fillId="7" borderId="5" xfId="2" applyFont="1" applyFill="1" applyBorder="1" applyAlignment="1">
      <alignment horizontal="center" vertical="center"/>
    </xf>
    <xf numFmtId="0" fontId="10" fillId="8" borderId="19" xfId="4" applyFont="1" applyFill="1" applyBorder="1" applyAlignment="1">
      <alignment horizontal="center"/>
    </xf>
    <xf numFmtId="0" fontId="10" fillId="7" borderId="20"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9" fillId="0" borderId="57" xfId="0" applyNumberFormat="1" applyFont="1" applyBorder="1"/>
    <xf numFmtId="0" fontId="9" fillId="0" borderId="48" xfId="0" applyNumberFormat="1" applyFont="1" applyBorder="1"/>
    <xf numFmtId="4" fontId="21" fillId="9" borderId="28" xfId="0" applyNumberFormat="1" applyFont="1" applyFill="1" applyBorder="1" applyAlignment="1">
      <alignment horizontal="right"/>
    </xf>
    <xf numFmtId="4" fontId="21" fillId="9" borderId="28" xfId="0" applyNumberFormat="1" applyFont="1" applyFill="1" applyBorder="1" applyAlignment="1">
      <alignment horizontal="right" wrapText="1"/>
    </xf>
    <xf numFmtId="4" fontId="9" fillId="0" borderId="59" xfId="0" applyNumberFormat="1" applyFont="1" applyBorder="1"/>
    <xf numFmtId="0" fontId="9" fillId="0" borderId="55" xfId="0" applyNumberFormat="1" applyFont="1" applyBorder="1"/>
    <xf numFmtId="0" fontId="9" fillId="0" borderId="49" xfId="0" applyNumberFormat="1" applyFont="1" applyBorder="1"/>
    <xf numFmtId="0" fontId="9" fillId="10" borderId="6" xfId="0" applyFont="1" applyFill="1" applyBorder="1"/>
    <xf numFmtId="3" fontId="9" fillId="0" borderId="32" xfId="0" applyNumberFormat="1" applyFont="1" applyBorder="1"/>
    <xf numFmtId="4" fontId="9" fillId="0" borderId="28" xfId="0" applyNumberFormat="1" applyFont="1" applyBorder="1"/>
    <xf numFmtId="4" fontId="10" fillId="0" borderId="29" xfId="0" applyNumberFormat="1" applyFont="1" applyBorder="1"/>
    <xf numFmtId="4" fontId="9" fillId="0" borderId="32" xfId="0" applyNumberFormat="1" applyFont="1" applyBorder="1"/>
    <xf numFmtId="4" fontId="9" fillId="0" borderId="2" xfId="0" applyNumberFormat="1" applyFont="1" applyBorder="1"/>
    <xf numFmtId="3" fontId="22" fillId="0" borderId="0" xfId="0" applyNumberFormat="1" applyFont="1" applyFill="1" applyBorder="1"/>
    <xf numFmtId="3" fontId="9" fillId="0" borderId="2" xfId="0" applyNumberFormat="1" applyFont="1" applyBorder="1"/>
    <xf numFmtId="3" fontId="9" fillId="0" borderId="28" xfId="0" applyNumberFormat="1" applyFont="1" applyBorder="1"/>
    <xf numFmtId="3" fontId="22" fillId="0" borderId="0" xfId="0" applyNumberFormat="1" applyFont="1"/>
    <xf numFmtId="0" fontId="9" fillId="3" borderId="34" xfId="0" applyNumberFormat="1" applyFont="1" applyFill="1" applyBorder="1"/>
    <xf numFmtId="0" fontId="9" fillId="3" borderId="36" xfId="0" applyNumberFormat="1" applyFont="1" applyFill="1" applyBorder="1"/>
    <xf numFmtId="3" fontId="22" fillId="0" borderId="28" xfId="0" applyNumberFormat="1" applyFont="1" applyBorder="1"/>
    <xf numFmtId="3" fontId="22" fillId="0" borderId="28" xfId="0" applyNumberFormat="1" applyFont="1" applyFill="1" applyBorder="1"/>
    <xf numFmtId="0" fontId="9" fillId="0" borderId="6" xfId="0" applyFont="1" applyFill="1" applyBorder="1"/>
    <xf numFmtId="0" fontId="9" fillId="10" borderId="6" xfId="0" applyFont="1" applyFill="1" applyBorder="1" applyAlignment="1">
      <alignment horizontal="left"/>
    </xf>
    <xf numFmtId="2" fontId="9" fillId="0" borderId="32" xfId="0" applyNumberFormat="1" applyFont="1" applyBorder="1"/>
    <xf numFmtId="2" fontId="9" fillId="0" borderId="28" xfId="0" applyNumberFormat="1" applyFont="1" applyBorder="1"/>
    <xf numFmtId="3" fontId="9" fillId="0" borderId="27" xfId="0" applyNumberFormat="1" applyFont="1" applyBorder="1"/>
    <xf numFmtId="0" fontId="21" fillId="6" borderId="28" xfId="0" applyFont="1" applyFill="1" applyBorder="1" applyAlignment="1">
      <alignment horizontal="left" vertical="center" wrapText="1"/>
    </xf>
    <xf numFmtId="10" fontId="22" fillId="6" borderId="28" xfId="0" applyNumberFormat="1" applyFont="1" applyFill="1" applyBorder="1" applyAlignment="1">
      <alignment horizontal="center" vertical="center" wrapText="1"/>
    </xf>
    <xf numFmtId="9" fontId="9" fillId="6" borderId="28" xfId="0" applyNumberFormat="1" applyFont="1" applyFill="1" applyBorder="1" applyAlignment="1">
      <alignment horizontal="center" vertical="center"/>
    </xf>
    <xf numFmtId="0" fontId="22" fillId="6" borderId="28" xfId="0" applyFont="1" applyFill="1" applyBorder="1" applyAlignment="1">
      <alignment horizontal="left" vertical="center" wrapText="1"/>
    </xf>
    <xf numFmtId="0" fontId="22" fillId="6" borderId="28" xfId="0" applyFont="1" applyFill="1" applyBorder="1" applyAlignment="1">
      <alignment horizontal="center" vertical="center" wrapText="1"/>
    </xf>
    <xf numFmtId="9" fontId="21" fillId="6" borderId="28" xfId="0" applyNumberFormat="1" applyFont="1" applyFill="1" applyBorder="1" applyAlignment="1">
      <alignment horizontal="center" vertical="center"/>
    </xf>
    <xf numFmtId="0" fontId="21" fillId="6" borderId="28" xfId="0" applyFont="1" applyFill="1" applyBorder="1" applyAlignment="1">
      <alignment horizontal="center" vertical="center" wrapText="1"/>
    </xf>
    <xf numFmtId="10" fontId="22" fillId="6" borderId="28" xfId="0" applyNumberFormat="1" applyFont="1" applyFill="1" applyBorder="1" applyAlignment="1">
      <alignment horizontal="center" vertical="center"/>
    </xf>
    <xf numFmtId="9" fontId="22" fillId="6" borderId="28" xfId="0" applyNumberFormat="1" applyFont="1" applyFill="1" applyBorder="1" applyAlignment="1">
      <alignment horizontal="center" vertical="center"/>
    </xf>
    <xf numFmtId="0" fontId="9" fillId="5" borderId="28" xfId="0" applyFont="1" applyFill="1" applyBorder="1" applyAlignment="1">
      <alignment vertical="center" wrapText="1"/>
    </xf>
    <xf numFmtId="10" fontId="21" fillId="6" borderId="28" xfId="0" applyNumberFormat="1" applyFont="1" applyFill="1" applyBorder="1" applyAlignment="1">
      <alignment horizontal="center" vertical="center"/>
    </xf>
    <xf numFmtId="0" fontId="22" fillId="5" borderId="28" xfId="0" applyFont="1" applyFill="1" applyBorder="1" applyAlignment="1">
      <alignment vertical="center" wrapText="1"/>
    </xf>
    <xf numFmtId="9" fontId="22" fillId="6" borderId="28" xfId="0" applyNumberFormat="1" applyFont="1" applyFill="1" applyBorder="1" applyAlignment="1">
      <alignment horizontal="center" vertical="center" wrapText="1"/>
    </xf>
    <xf numFmtId="0" fontId="21" fillId="5" borderId="28" xfId="0" applyFont="1" applyFill="1" applyBorder="1" applyAlignment="1">
      <alignment vertical="center" wrapText="1"/>
    </xf>
    <xf numFmtId="0" fontId="21" fillId="5" borderId="28" xfId="0" applyFont="1" applyFill="1" applyBorder="1" applyAlignment="1">
      <alignment horizontal="left" vertical="center" wrapText="1"/>
    </xf>
    <xf numFmtId="9" fontId="21" fillId="6" borderId="28" xfId="0" applyNumberFormat="1" applyFont="1" applyFill="1" applyBorder="1" applyAlignment="1">
      <alignment horizontal="center" vertical="center" wrapText="1"/>
    </xf>
    <xf numFmtId="0" fontId="9" fillId="6" borderId="28" xfId="0" applyFont="1" applyFill="1" applyBorder="1" applyAlignment="1">
      <alignment horizontal="left" vertical="center" wrapText="1"/>
    </xf>
    <xf numFmtId="10" fontId="9" fillId="6" borderId="28" xfId="0" applyNumberFormat="1" applyFont="1" applyFill="1" applyBorder="1" applyAlignment="1">
      <alignment horizontal="center" vertical="center"/>
    </xf>
    <xf numFmtId="0" fontId="9" fillId="5" borderId="40" xfId="0" applyFont="1" applyFill="1" applyBorder="1" applyAlignment="1">
      <alignment vertical="center" wrapText="1"/>
    </xf>
    <xf numFmtId="0" fontId="22" fillId="5" borderId="40" xfId="0" applyFont="1" applyFill="1" applyBorder="1" applyAlignment="1">
      <alignment vertical="center" wrapText="1"/>
    </xf>
    <xf numFmtId="0" fontId="22" fillId="6" borderId="40" xfId="0" applyFont="1" applyFill="1" applyBorder="1" applyAlignment="1">
      <alignment horizontal="left" vertical="center" wrapText="1"/>
    </xf>
    <xf numFmtId="0" fontId="22" fillId="6" borderId="40" xfId="0" applyFont="1" applyFill="1" applyBorder="1" applyAlignment="1">
      <alignment horizontal="center" vertical="center"/>
    </xf>
    <xf numFmtId="9" fontId="22" fillId="6" borderId="40" xfId="0" applyNumberFormat="1" applyFont="1" applyFill="1" applyBorder="1" applyAlignment="1">
      <alignment horizontal="center" vertical="center" wrapText="1"/>
    </xf>
    <xf numFmtId="0" fontId="22" fillId="6" borderId="40" xfId="0" applyFont="1" applyFill="1" applyBorder="1" applyAlignment="1">
      <alignment horizontal="center" vertical="center" wrapText="1"/>
    </xf>
    <xf numFmtId="9" fontId="22" fillId="6" borderId="40" xfId="0" applyNumberFormat="1" applyFont="1" applyFill="1" applyBorder="1" applyAlignment="1">
      <alignment horizontal="center" vertical="center"/>
    </xf>
    <xf numFmtId="4" fontId="9" fillId="0" borderId="4" xfId="2" applyNumberFormat="1" applyFont="1" applyBorder="1" applyAlignment="1">
      <alignment vertical="center"/>
    </xf>
    <xf numFmtId="43" fontId="10" fillId="2" borderId="18" xfId="5" applyFont="1" applyFill="1" applyBorder="1" applyAlignment="1">
      <alignment vertical="center"/>
    </xf>
    <xf numFmtId="4" fontId="10" fillId="0" borderId="48" xfId="0" applyNumberFormat="1" applyFont="1" applyBorder="1"/>
    <xf numFmtId="10" fontId="9" fillId="0" borderId="31" xfId="0" applyNumberFormat="1" applyFont="1" applyBorder="1"/>
    <xf numFmtId="4" fontId="10" fillId="0" borderId="28" xfId="0" applyNumberFormat="1" applyFont="1" applyBorder="1"/>
    <xf numFmtId="10" fontId="9" fillId="0" borderId="29" xfId="0" applyNumberFormat="1" applyFont="1" applyBorder="1"/>
    <xf numFmtId="4" fontId="10" fillId="0" borderId="49" xfId="0" applyNumberFormat="1" applyFont="1" applyBorder="1"/>
    <xf numFmtId="10" fontId="9" fillId="3" borderId="40" xfId="0" applyNumberFormat="1" applyFont="1" applyFill="1" applyBorder="1"/>
    <xf numFmtId="10" fontId="10" fillId="3" borderId="40" xfId="0" applyNumberFormat="1" applyFont="1" applyFill="1" applyBorder="1"/>
    <xf numFmtId="10" fontId="9" fillId="3" borderId="39" xfId="0" applyNumberFormat="1" applyFont="1" applyFill="1" applyBorder="1"/>
    <xf numFmtId="10" fontId="9" fillId="0" borderId="68" xfId="0" applyNumberFormat="1" applyFont="1" applyBorder="1"/>
    <xf numFmtId="10" fontId="9" fillId="0" borderId="25" xfId="0" applyNumberFormat="1" applyFont="1" applyBorder="1"/>
    <xf numFmtId="10" fontId="9" fillId="0" borderId="54" xfId="0" applyNumberFormat="1" applyFont="1" applyBorder="1"/>
    <xf numFmtId="4" fontId="10" fillId="0" borderId="23" xfId="0" applyNumberFormat="1" applyFont="1" applyBorder="1"/>
    <xf numFmtId="10" fontId="10" fillId="3" borderId="36" xfId="0" applyNumberFormat="1" applyFont="1" applyFill="1" applyBorder="1"/>
    <xf numFmtId="4" fontId="10" fillId="0" borderId="1" xfId="0" applyNumberFormat="1" applyFont="1" applyBorder="1"/>
    <xf numFmtId="3" fontId="9" fillId="0" borderId="23" xfId="0" applyNumberFormat="1" applyFont="1" applyBorder="1"/>
    <xf numFmtId="3" fontId="10" fillId="0" borderId="23" xfId="0" applyNumberFormat="1" applyFont="1" applyBorder="1"/>
    <xf numFmtId="4" fontId="9" fillId="0" borderId="23" xfId="0" applyNumberFormat="1" applyFont="1" applyBorder="1"/>
    <xf numFmtId="0" fontId="10" fillId="3" borderId="11" xfId="0" applyFont="1" applyFill="1" applyBorder="1" applyAlignment="1">
      <alignment horizontal="right"/>
    </xf>
    <xf numFmtId="0" fontId="10" fillId="3" borderId="40" xfId="0" applyNumberFormat="1" applyFont="1" applyFill="1" applyBorder="1"/>
    <xf numFmtId="4" fontId="24" fillId="0" borderId="0" xfId="0" applyNumberFormat="1" applyFont="1"/>
    <xf numFmtId="3" fontId="9" fillId="0" borderId="0" xfId="0" applyNumberFormat="1" applyFont="1"/>
    <xf numFmtId="0" fontId="10" fillId="0" borderId="46" xfId="4" applyFont="1" applyBorder="1" applyAlignment="1">
      <alignment horizontal="center"/>
    </xf>
    <xf numFmtId="3" fontId="10" fillId="0" borderId="46" xfId="4" applyNumberFormat="1" applyFont="1" applyBorder="1" applyAlignment="1">
      <alignment horizontal="center"/>
    </xf>
    <xf numFmtId="49" fontId="10" fillId="0" borderId="46" xfId="4" applyNumberFormat="1" applyFont="1" applyBorder="1" applyAlignment="1">
      <alignment horizontal="center"/>
    </xf>
    <xf numFmtId="0" fontId="9" fillId="0" borderId="46" xfId="4" applyFont="1" applyBorder="1" applyAlignment="1">
      <alignment horizontal="center"/>
    </xf>
    <xf numFmtId="3" fontId="9" fillId="0" borderId="46" xfId="4" applyNumberFormat="1" applyFont="1" applyBorder="1" applyAlignment="1">
      <alignment horizontal="center"/>
    </xf>
    <xf numFmtId="49" fontId="9" fillId="0" borderId="46" xfId="4" applyNumberFormat="1" applyFont="1" applyBorder="1" applyAlignment="1">
      <alignment horizontal="center"/>
    </xf>
    <xf numFmtId="0" fontId="10" fillId="0" borderId="46" xfId="4" applyFont="1" applyBorder="1" applyAlignment="1"/>
    <xf numFmtId="0" fontId="9" fillId="0" borderId="46" xfId="4" applyFont="1" applyBorder="1" applyAlignment="1"/>
    <xf numFmtId="4" fontId="9" fillId="0" borderId="46" xfId="4" applyNumberFormat="1" applyFont="1" applyBorder="1" applyAlignment="1">
      <alignment horizontal="right"/>
    </xf>
    <xf numFmtId="49" fontId="9" fillId="0" borderId="46" xfId="4" applyNumberFormat="1" applyFont="1" applyBorder="1" applyAlignment="1">
      <alignment wrapText="1"/>
    </xf>
    <xf numFmtId="3" fontId="9" fillId="0" borderId="46" xfId="4" applyNumberFormat="1" applyFont="1" applyBorder="1" applyAlignment="1"/>
    <xf numFmtId="0" fontId="10" fillId="0" borderId="46" xfId="4" applyFont="1" applyBorder="1" applyAlignment="1">
      <alignment horizontal="left"/>
    </xf>
    <xf numFmtId="3" fontId="10" fillId="0" borderId="46" xfId="4" applyNumberFormat="1" applyFont="1" applyFill="1" applyBorder="1" applyAlignment="1">
      <alignment horizontal="left"/>
    </xf>
    <xf numFmtId="0" fontId="10" fillId="0" borderId="46" xfId="4" applyNumberFormat="1" applyFont="1" applyFill="1" applyBorder="1" applyAlignment="1">
      <alignment horizontal="center"/>
    </xf>
    <xf numFmtId="3" fontId="10" fillId="0" borderId="46" xfId="4" applyNumberFormat="1" applyFont="1" applyFill="1" applyBorder="1" applyAlignment="1">
      <alignment horizontal="center"/>
    </xf>
    <xf numFmtId="3" fontId="9" fillId="0" borderId="46" xfId="4" applyNumberFormat="1" applyFont="1" applyFill="1" applyBorder="1" applyAlignment="1">
      <alignment horizontal="left"/>
    </xf>
    <xf numFmtId="0" fontId="9" fillId="0" borderId="46" xfId="4" applyNumberFormat="1" applyFont="1" applyFill="1" applyBorder="1" applyAlignment="1">
      <alignment horizontal="center"/>
    </xf>
    <xf numFmtId="3" fontId="9" fillId="0" borderId="46" xfId="4" applyNumberFormat="1" applyFont="1" applyFill="1" applyBorder="1" applyAlignment="1">
      <alignment horizontal="center"/>
    </xf>
    <xf numFmtId="3" fontId="9" fillId="0" borderId="46" xfId="4" applyNumberFormat="1" applyFont="1" applyBorder="1" applyAlignment="1">
      <alignment horizontal="left"/>
    </xf>
    <xf numFmtId="0" fontId="9" fillId="0" borderId="46" xfId="4" applyNumberFormat="1" applyFont="1" applyBorder="1" applyAlignment="1">
      <alignment horizontal="center"/>
    </xf>
    <xf numFmtId="1" fontId="9" fillId="0" borderId="46" xfId="4" applyNumberFormat="1" applyFont="1" applyBorder="1" applyAlignment="1"/>
    <xf numFmtId="14" fontId="9" fillId="0" borderId="46" xfId="4" applyNumberFormat="1" applyFont="1" applyBorder="1" applyAlignment="1"/>
    <xf numFmtId="170" fontId="9" fillId="0" borderId="46" xfId="4" applyNumberFormat="1" applyFont="1" applyFill="1" applyBorder="1" applyAlignment="1"/>
    <xf numFmtId="0" fontId="9" fillId="0" borderId="46" xfId="4" applyFont="1" applyBorder="1" applyAlignment="1">
      <alignment wrapText="1"/>
    </xf>
    <xf numFmtId="0" fontId="9" fillId="0" borderId="69" xfId="4" applyFont="1" applyBorder="1"/>
    <xf numFmtId="3" fontId="10" fillId="0" borderId="11" xfId="4" applyNumberFormat="1" applyFont="1" applyBorder="1"/>
    <xf numFmtId="0" fontId="10" fillId="11" borderId="61" xfId="6" applyFont="1" applyFill="1" applyBorder="1" applyAlignment="1">
      <alignment vertical="center"/>
    </xf>
    <xf numFmtId="0" fontId="9" fillId="11" borderId="61" xfId="6" applyFont="1" applyFill="1" applyBorder="1" applyAlignment="1">
      <alignment vertical="center"/>
    </xf>
    <xf numFmtId="0" fontId="9" fillId="11" borderId="61" xfId="6" applyFont="1" applyFill="1" applyBorder="1" applyAlignment="1">
      <alignment vertical="center" wrapText="1"/>
    </xf>
    <xf numFmtId="0" fontId="9" fillId="11" borderId="61" xfId="2" applyFont="1" applyFill="1" applyBorder="1" applyAlignment="1">
      <alignment horizontal="left" vertical="center" wrapText="1"/>
    </xf>
    <xf numFmtId="0" fontId="9" fillId="11" borderId="61" xfId="2" applyFont="1" applyFill="1" applyBorder="1" applyAlignment="1">
      <alignment horizontal="left" vertical="center"/>
    </xf>
    <xf numFmtId="0" fontId="9" fillId="11" borderId="61" xfId="6" applyFont="1" applyFill="1" applyBorder="1" applyAlignment="1">
      <alignment horizontal="center" vertical="center"/>
    </xf>
    <xf numFmtId="0" fontId="9" fillId="0" borderId="46" xfId="0" applyFont="1" applyBorder="1" applyAlignment="1">
      <alignment horizontal="left" vertical="center"/>
    </xf>
    <xf numFmtId="3" fontId="9" fillId="0" borderId="46" xfId="0" applyNumberFormat="1" applyFont="1" applyBorder="1" applyAlignment="1">
      <alignment horizontal="center" vertical="center"/>
    </xf>
    <xf numFmtId="0" fontId="10" fillId="11" borderId="65" xfId="6" applyFont="1" applyFill="1" applyBorder="1" applyAlignment="1">
      <alignment vertical="center"/>
    </xf>
    <xf numFmtId="0" fontId="9" fillId="11" borderId="65" xfId="6" applyFont="1" applyFill="1" applyBorder="1" applyAlignment="1">
      <alignment vertical="center"/>
    </xf>
    <xf numFmtId="0" fontId="9" fillId="11" borderId="65" xfId="6" applyFont="1" applyFill="1" applyBorder="1" applyAlignment="1">
      <alignment vertical="center" wrapText="1"/>
    </xf>
    <xf numFmtId="0" fontId="9" fillId="11" borderId="65" xfId="2" applyFont="1" applyFill="1" applyBorder="1" applyAlignment="1">
      <alignment horizontal="left" vertical="center" wrapText="1"/>
    </xf>
    <xf numFmtId="0" fontId="9" fillId="11" borderId="65" xfId="2" applyFont="1" applyFill="1" applyBorder="1" applyAlignment="1">
      <alignment horizontal="left" vertical="center"/>
    </xf>
    <xf numFmtId="0" fontId="9" fillId="11" borderId="65" xfId="6" applyFont="1" applyFill="1" applyBorder="1" applyAlignment="1">
      <alignment horizontal="center" vertical="center"/>
    </xf>
    <xf numFmtId="164" fontId="10" fillId="0" borderId="14" xfId="0" applyNumberFormat="1" applyFont="1" applyFill="1" applyBorder="1" applyAlignment="1">
      <alignment horizontal="center" textRotation="90" wrapText="1"/>
    </xf>
    <xf numFmtId="164" fontId="9" fillId="0" borderId="14" xfId="0" applyNumberFormat="1" applyFont="1" applyBorder="1"/>
    <xf numFmtId="0" fontId="9" fillId="0" borderId="46" xfId="0" applyFont="1" applyBorder="1"/>
    <xf numFmtId="1" fontId="9" fillId="0" borderId="46" xfId="0" applyNumberFormat="1" applyFont="1" applyBorder="1"/>
    <xf numFmtId="4" fontId="9" fillId="0" borderId="46" xfId="0" applyNumberFormat="1" applyFont="1" applyBorder="1"/>
    <xf numFmtId="164" fontId="9" fillId="0" borderId="46" xfId="0" applyNumberFormat="1" applyFont="1" applyBorder="1"/>
    <xf numFmtId="3" fontId="9" fillId="0" borderId="46" xfId="0" applyNumberFormat="1" applyFont="1" applyBorder="1"/>
    <xf numFmtId="0" fontId="9" fillId="0" borderId="46" xfId="0" applyFont="1" applyFill="1" applyBorder="1"/>
    <xf numFmtId="4" fontId="9" fillId="0" borderId="46" xfId="0" applyNumberFormat="1" applyFont="1" applyFill="1" applyBorder="1"/>
    <xf numFmtId="1" fontId="9" fillId="0" borderId="46" xfId="0" applyNumberFormat="1" applyFont="1" applyFill="1" applyBorder="1"/>
    <xf numFmtId="3" fontId="9" fillId="0" borderId="46" xfId="0" applyNumberFormat="1" applyFont="1" applyFill="1" applyBorder="1"/>
    <xf numFmtId="164" fontId="9" fillId="0" borderId="46" xfId="0" applyNumberFormat="1" applyFont="1" applyFill="1" applyBorder="1"/>
    <xf numFmtId="0" fontId="10" fillId="11" borderId="46" xfId="6" applyFont="1" applyFill="1" applyBorder="1" applyAlignment="1">
      <alignment vertical="center"/>
    </xf>
    <xf numFmtId="0" fontId="9" fillId="11" borderId="46" xfId="6" applyFont="1" applyFill="1" applyBorder="1" applyAlignment="1">
      <alignment vertical="center"/>
    </xf>
    <xf numFmtId="0" fontId="9" fillId="11" borderId="46" xfId="6" applyFont="1" applyFill="1" applyBorder="1" applyAlignment="1">
      <alignment vertical="center" wrapText="1"/>
    </xf>
    <xf numFmtId="0" fontId="9" fillId="11" borderId="46" xfId="2" applyFont="1" applyFill="1" applyBorder="1" applyAlignment="1">
      <alignment horizontal="left" vertical="center" wrapText="1"/>
    </xf>
    <xf numFmtId="0" fontId="9" fillId="11" borderId="46" xfId="2" applyFont="1" applyFill="1" applyBorder="1" applyAlignment="1">
      <alignment horizontal="left" vertical="center"/>
    </xf>
    <xf numFmtId="0" fontId="9" fillId="11" borderId="46" xfId="6" applyFont="1" applyFill="1" applyBorder="1" applyAlignment="1">
      <alignment horizontal="center" vertical="center"/>
    </xf>
    <xf numFmtId="49" fontId="9" fillId="0" borderId="46" xfId="0" applyNumberFormat="1" applyFont="1" applyBorder="1"/>
    <xf numFmtId="4" fontId="9" fillId="0" borderId="46" xfId="0" applyNumberFormat="1" applyFont="1" applyBorder="1" applyAlignment="1">
      <alignment horizontal="right"/>
    </xf>
    <xf numFmtId="0" fontId="9" fillId="0" borderId="46" xfId="0" applyFont="1" applyBorder="1" applyAlignment="1">
      <alignment horizontal="right"/>
    </xf>
    <xf numFmtId="0" fontId="9" fillId="0" borderId="46" xfId="0" applyNumberFormat="1" applyFont="1" applyBorder="1" applyAlignment="1">
      <alignment horizontal="center"/>
    </xf>
    <xf numFmtId="4" fontId="9" fillId="0" borderId="46" xfId="0" applyNumberFormat="1" applyFont="1" applyBorder="1" applyAlignment="1">
      <alignment horizontal="center"/>
    </xf>
    <xf numFmtId="2" fontId="9" fillId="0" borderId="46" xfId="0" applyNumberFormat="1" applyFont="1" applyBorder="1" applyAlignment="1">
      <alignment horizontal="center"/>
    </xf>
    <xf numFmtId="49" fontId="9" fillId="0" borderId="46" xfId="0" applyNumberFormat="1" applyFont="1" applyBorder="1" applyAlignment="1">
      <alignment horizontal="right"/>
    </xf>
    <xf numFmtId="2" fontId="9" fillId="0" borderId="46" xfId="0" applyNumberFormat="1" applyFont="1" applyBorder="1"/>
    <xf numFmtId="0" fontId="9" fillId="0" borderId="46" xfId="0" applyFont="1" applyBorder="1" applyAlignment="1">
      <alignment horizontal="left"/>
    </xf>
    <xf numFmtId="0" fontId="9" fillId="0" borderId="46" xfId="0" applyFont="1" applyBorder="1" applyAlignment="1">
      <alignment horizontal="center"/>
    </xf>
    <xf numFmtId="164" fontId="9" fillId="0" borderId="46" xfId="0" quotePrefix="1" applyNumberFormat="1" applyFont="1" applyBorder="1" applyAlignment="1">
      <alignment horizontal="left"/>
    </xf>
    <xf numFmtId="1" fontId="9" fillId="0" borderId="46" xfId="0" applyNumberFormat="1" applyFont="1" applyBorder="1" applyAlignment="1">
      <alignment horizontal="right"/>
    </xf>
    <xf numFmtId="164" fontId="9" fillId="0" borderId="46" xfId="0" quotePrefix="1" applyNumberFormat="1" applyFont="1" applyBorder="1" applyAlignment="1">
      <alignment horizontal="right"/>
    </xf>
    <xf numFmtId="173" fontId="9" fillId="0" borderId="46" xfId="5" applyNumberFormat="1" applyFont="1" applyBorder="1" applyAlignment="1">
      <alignment horizontal="right"/>
    </xf>
    <xf numFmtId="165" fontId="9" fillId="0" borderId="46" xfId="5" applyNumberFormat="1" applyFont="1" applyBorder="1" applyAlignment="1">
      <alignment horizontal="center"/>
    </xf>
    <xf numFmtId="0" fontId="21" fillId="0" borderId="46" xfId="0" applyFont="1" applyFill="1" applyBorder="1" applyAlignment="1">
      <alignment horizontal="left" vertical="center"/>
    </xf>
    <xf numFmtId="0" fontId="9" fillId="0" borderId="46" xfId="0" applyNumberFormat="1" applyFont="1" applyBorder="1"/>
    <xf numFmtId="0" fontId="9" fillId="0" borderId="46" xfId="0" applyFont="1" applyBorder="1" applyAlignment="1"/>
    <xf numFmtId="0" fontId="9" fillId="0" borderId="46" xfId="0" applyFont="1" applyFill="1" applyBorder="1" applyAlignment="1">
      <alignment horizontal="left" vertical="center"/>
    </xf>
    <xf numFmtId="0" fontId="21" fillId="5" borderId="46" xfId="0" applyFont="1" applyFill="1" applyBorder="1" applyAlignment="1">
      <alignment horizontal="left" vertical="center"/>
    </xf>
    <xf numFmtId="0" fontId="9" fillId="0" borderId="46" xfId="0" applyFont="1" applyBorder="1" applyAlignment="1">
      <alignment vertical="center" wrapText="1"/>
    </xf>
    <xf numFmtId="0" fontId="9" fillId="0" borderId="46" xfId="0" applyFont="1" applyBorder="1" applyAlignment="1">
      <alignment vertical="center"/>
    </xf>
    <xf numFmtId="0" fontId="9" fillId="0" borderId="46" xfId="0" applyFont="1" applyBorder="1" applyAlignment="1">
      <alignment horizontal="left" vertical="center" wrapText="1"/>
    </xf>
    <xf numFmtId="0" fontId="9" fillId="0" borderId="46" xfId="0" applyFont="1" applyBorder="1" applyAlignment="1">
      <alignment horizontal="center" vertical="center" wrapText="1"/>
    </xf>
    <xf numFmtId="0" fontId="9" fillId="0" borderId="46" xfId="0" applyFont="1" applyBorder="1" applyAlignment="1">
      <alignment horizontal="center" vertical="center"/>
    </xf>
    <xf numFmtId="4" fontId="9" fillId="0" borderId="46" xfId="0" applyNumberFormat="1" applyFont="1" applyBorder="1" applyAlignment="1">
      <alignment vertical="center"/>
    </xf>
    <xf numFmtId="3" fontId="9" fillId="0" borderId="46" xfId="0" applyNumberFormat="1" applyFont="1" applyBorder="1" applyAlignment="1">
      <alignment vertical="center"/>
    </xf>
    <xf numFmtId="0" fontId="9" fillId="11" borderId="46" xfId="0" applyFont="1" applyFill="1" applyBorder="1" applyAlignment="1">
      <alignment horizontal="center" vertical="center" wrapText="1"/>
    </xf>
    <xf numFmtId="0" fontId="9" fillId="11" borderId="46" xfId="0" applyFont="1" applyFill="1" applyBorder="1" applyAlignment="1">
      <alignment horizontal="center" vertical="center"/>
    </xf>
    <xf numFmtId="3" fontId="9" fillId="11" borderId="46" xfId="0" applyNumberFormat="1" applyFont="1" applyFill="1" applyBorder="1" applyAlignment="1">
      <alignment vertical="center"/>
    </xf>
    <xf numFmtId="4" fontId="9" fillId="0" borderId="46" xfId="0" applyNumberFormat="1" applyFont="1" applyBorder="1" applyAlignment="1">
      <alignment horizontal="center" vertical="center"/>
    </xf>
    <xf numFmtId="0" fontId="22" fillId="0" borderId="46" xfId="0" applyFont="1" applyBorder="1" applyAlignment="1">
      <alignment vertical="center" wrapText="1"/>
    </xf>
    <xf numFmtId="2" fontId="22" fillId="0" borderId="46" xfId="0" applyNumberFormat="1" applyFont="1" applyBorder="1" applyAlignment="1">
      <alignment vertical="center"/>
    </xf>
    <xf numFmtId="0" fontId="22" fillId="0" borderId="46" xfId="0" applyFont="1" applyBorder="1" applyAlignment="1">
      <alignment vertical="center"/>
    </xf>
    <xf numFmtId="0" fontId="22" fillId="0" borderId="46" xfId="0" applyFont="1" applyBorder="1" applyAlignment="1">
      <alignment horizontal="center" vertical="center"/>
    </xf>
    <xf numFmtId="3" fontId="22" fillId="0" borderId="46" xfId="0" applyNumberFormat="1" applyFont="1" applyBorder="1" applyAlignment="1">
      <alignment vertical="center"/>
    </xf>
    <xf numFmtId="4" fontId="9" fillId="0" borderId="46" xfId="0" applyNumberFormat="1" applyFont="1" applyBorder="1" applyAlignment="1">
      <alignment vertical="center" wrapText="1"/>
    </xf>
    <xf numFmtId="4" fontId="9" fillId="0" borderId="46" xfId="0" applyNumberFormat="1" applyFont="1" applyBorder="1" applyAlignment="1">
      <alignment horizontal="center" vertical="center" wrapText="1"/>
    </xf>
    <xf numFmtId="4" fontId="22" fillId="0" borderId="46" xfId="0" applyNumberFormat="1" applyFont="1" applyBorder="1" applyAlignment="1">
      <alignment vertical="center"/>
    </xf>
    <xf numFmtId="0" fontId="25" fillId="11" borderId="46" xfId="0" applyFont="1" applyFill="1" applyBorder="1" applyAlignment="1">
      <alignment vertical="center"/>
    </xf>
    <xf numFmtId="0" fontId="26" fillId="11" borderId="46" xfId="0" applyFont="1" applyFill="1" applyBorder="1" applyAlignment="1">
      <alignment vertical="center"/>
    </xf>
    <xf numFmtId="0" fontId="26" fillId="11" borderId="46" xfId="0" applyFont="1" applyFill="1" applyBorder="1" applyAlignment="1">
      <alignment vertical="center" wrapText="1"/>
    </xf>
    <xf numFmtId="0" fontId="26" fillId="11" borderId="46" xfId="0" applyFont="1" applyFill="1" applyBorder="1" applyAlignment="1">
      <alignment horizontal="left" vertical="center" wrapText="1"/>
    </xf>
    <xf numFmtId="0" fontId="26" fillId="11" borderId="46" xfId="0" applyFont="1" applyFill="1" applyBorder="1" applyAlignment="1">
      <alignment horizontal="left" vertical="center"/>
    </xf>
    <xf numFmtId="0" fontId="26" fillId="11" borderId="46" xfId="0" applyFont="1" applyFill="1" applyBorder="1" applyAlignment="1">
      <alignment horizontal="center" vertical="center"/>
    </xf>
    <xf numFmtId="2" fontId="9" fillId="0" borderId="46" xfId="0" applyNumberFormat="1" applyFont="1" applyBorder="1" applyAlignment="1">
      <alignment vertical="center"/>
    </xf>
    <xf numFmtId="2" fontId="9" fillId="0" borderId="46" xfId="0" applyNumberFormat="1" applyFont="1" applyBorder="1" applyAlignment="1">
      <alignment horizontal="center" vertical="center"/>
    </xf>
    <xf numFmtId="0" fontId="9" fillId="0" borderId="62" xfId="0" applyFont="1" applyBorder="1" applyAlignment="1">
      <alignment vertical="center" wrapText="1"/>
    </xf>
    <xf numFmtId="0" fontId="9" fillId="0" borderId="62" xfId="0" applyFont="1" applyBorder="1" applyAlignment="1">
      <alignment horizontal="center" vertical="center" wrapText="1"/>
    </xf>
    <xf numFmtId="0" fontId="9" fillId="0" borderId="62" xfId="0" applyFont="1" applyBorder="1" applyAlignment="1">
      <alignment horizontal="center" vertical="center"/>
    </xf>
    <xf numFmtId="2" fontId="9" fillId="0" borderId="62" xfId="0" applyNumberFormat="1" applyFont="1" applyBorder="1" applyAlignment="1">
      <alignment horizontal="center" vertical="center"/>
    </xf>
    <xf numFmtId="0" fontId="9" fillId="0" borderId="62" xfId="0" applyFont="1" applyBorder="1" applyAlignment="1">
      <alignment vertical="center"/>
    </xf>
    <xf numFmtId="2" fontId="9" fillId="0" borderId="62" xfId="0" applyNumberFormat="1" applyFont="1" applyBorder="1" applyAlignment="1">
      <alignment vertical="center"/>
    </xf>
    <xf numFmtId="0" fontId="10" fillId="7" borderId="57"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48" xfId="0" applyFont="1" applyFill="1" applyBorder="1" applyAlignment="1">
      <alignment horizontal="center" vertical="center" wrapText="1"/>
    </xf>
    <xf numFmtId="164" fontId="10" fillId="7" borderId="48" xfId="0" applyNumberFormat="1" applyFont="1" applyFill="1" applyBorder="1" applyAlignment="1">
      <alignment horizontal="center" vertical="center" textRotation="90" wrapText="1"/>
    </xf>
    <xf numFmtId="164" fontId="10" fillId="7" borderId="68" xfId="0" applyNumberFormat="1" applyFont="1" applyFill="1" applyBorder="1" applyAlignment="1">
      <alignment horizontal="center" vertical="center" textRotation="90" wrapText="1"/>
    </xf>
    <xf numFmtId="0" fontId="9" fillId="0" borderId="28" xfId="0" applyFont="1" applyBorder="1"/>
    <xf numFmtId="0" fontId="9" fillId="0" borderId="28" xfId="2" applyFont="1" applyBorder="1" applyAlignment="1">
      <alignment horizontal="left" vertical="center"/>
    </xf>
    <xf numFmtId="0" fontId="9" fillId="0" borderId="28" xfId="0" applyFont="1" applyBorder="1" applyAlignment="1">
      <alignment vertical="center" wrapText="1"/>
    </xf>
    <xf numFmtId="0" fontId="9" fillId="0" borderId="28" xfId="2" applyFont="1" applyBorder="1" applyAlignment="1">
      <alignment horizontal="left" vertical="center" wrapText="1"/>
    </xf>
    <xf numFmtId="0" fontId="9" fillId="0" borderId="28" xfId="2" applyFont="1" applyBorder="1" applyAlignment="1">
      <alignment horizontal="center" vertical="center"/>
    </xf>
    <xf numFmtId="0" fontId="9" fillId="0" borderId="28" xfId="0" applyFont="1" applyBorder="1" applyAlignment="1">
      <alignment horizontal="center" vertical="center"/>
    </xf>
    <xf numFmtId="0" fontId="9" fillId="0" borderId="28" xfId="0" applyFont="1" applyBorder="1" applyAlignment="1">
      <alignment vertical="center"/>
    </xf>
    <xf numFmtId="0" fontId="9" fillId="0" borderId="28" xfId="0" applyFont="1" applyBorder="1" applyAlignment="1">
      <alignment wrapText="1"/>
    </xf>
    <xf numFmtId="0" fontId="9" fillId="0" borderId="28" xfId="0" applyFont="1" applyBorder="1" applyAlignment="1">
      <alignment horizontal="center" vertical="center" wrapText="1"/>
    </xf>
    <xf numFmtId="0" fontId="9" fillId="0" borderId="28" xfId="2" applyFont="1" applyBorder="1" applyAlignment="1">
      <alignment horizontal="center" vertical="center" wrapText="1"/>
    </xf>
    <xf numFmtId="43" fontId="9" fillId="0" borderId="28" xfId="5" applyFont="1" applyBorder="1" applyAlignment="1">
      <alignment horizontal="left" vertical="center"/>
    </xf>
    <xf numFmtId="0" fontId="10" fillId="0" borderId="9" xfId="0" applyFont="1" applyBorder="1" applyAlignment="1">
      <alignment horizontal="center"/>
    </xf>
    <xf numFmtId="0" fontId="10" fillId="0" borderId="8" xfId="0" applyFont="1" applyBorder="1" applyAlignment="1">
      <alignment horizontal="center"/>
    </xf>
    <xf numFmtId="0" fontId="9" fillId="0" borderId="56" xfId="0" applyFont="1" applyBorder="1"/>
    <xf numFmtId="0" fontId="9" fillId="0" borderId="70" xfId="0" applyFont="1" applyBorder="1"/>
    <xf numFmtId="14" fontId="9" fillId="0" borderId="28" xfId="0" applyNumberFormat="1" applyFont="1" applyBorder="1" applyAlignment="1">
      <alignment vertical="center"/>
    </xf>
    <xf numFmtId="0" fontId="9" fillId="0" borderId="28" xfId="2" applyFont="1" applyFill="1" applyBorder="1" applyAlignment="1">
      <alignment vertical="center"/>
    </xf>
    <xf numFmtId="0" fontId="9" fillId="0" borderId="28" xfId="0" applyFont="1" applyBorder="1" applyAlignment="1">
      <alignment horizontal="right" vertical="center"/>
    </xf>
    <xf numFmtId="14" fontId="9" fillId="0" borderId="28" xfId="0" applyNumberFormat="1" applyFont="1" applyBorder="1" applyAlignment="1">
      <alignment horizontal="right" vertical="center"/>
    </xf>
    <xf numFmtId="14" fontId="9" fillId="0" borderId="28" xfId="2" applyNumberFormat="1" applyFont="1" applyFill="1" applyBorder="1" applyAlignment="1">
      <alignment vertical="center"/>
    </xf>
    <xf numFmtId="43" fontId="9" fillId="0" borderId="28" xfId="5" applyFont="1" applyBorder="1" applyAlignment="1">
      <alignment vertical="center"/>
    </xf>
    <xf numFmtId="14" fontId="9" fillId="0" borderId="28" xfId="0" applyNumberFormat="1" applyFont="1" applyBorder="1" applyAlignment="1">
      <alignment horizontal="center" vertical="center"/>
    </xf>
    <xf numFmtId="0" fontId="9" fillId="0" borderId="28" xfId="2" applyFont="1" applyFill="1" applyBorder="1" applyAlignment="1">
      <alignment horizontal="center" vertical="center"/>
    </xf>
    <xf numFmtId="0" fontId="9" fillId="0" borderId="28" xfId="2" applyFont="1" applyFill="1" applyBorder="1" applyAlignment="1">
      <alignment horizontal="center" vertical="center" wrapText="1"/>
    </xf>
    <xf numFmtId="4" fontId="9" fillId="0" borderId="28" xfId="2" applyNumberFormat="1" applyFont="1" applyFill="1" applyBorder="1" applyAlignment="1">
      <alignment vertical="center"/>
    </xf>
    <xf numFmtId="0" fontId="9" fillId="0" borderId="28" xfId="2" applyFont="1" applyFill="1" applyBorder="1" applyAlignment="1">
      <alignment vertical="center" wrapText="1"/>
    </xf>
    <xf numFmtId="0" fontId="10" fillId="0" borderId="27" xfId="0" applyFont="1" applyBorder="1" applyAlignment="1">
      <alignment horizontal="center" vertical="center"/>
    </xf>
    <xf numFmtId="0" fontId="9" fillId="0" borderId="27" xfId="0" applyFont="1" applyBorder="1" applyAlignment="1">
      <alignment horizontal="center" vertical="center" wrapText="1"/>
    </xf>
    <xf numFmtId="0" fontId="9" fillId="0" borderId="27" xfId="0" applyFont="1" applyBorder="1" applyAlignment="1">
      <alignment vertical="center" wrapText="1"/>
    </xf>
    <xf numFmtId="0" fontId="9" fillId="0" borderId="27" xfId="0" applyFont="1" applyBorder="1"/>
    <xf numFmtId="0" fontId="9" fillId="0" borderId="29" xfId="2" applyFont="1" applyFill="1" applyBorder="1" applyAlignment="1">
      <alignment vertical="center"/>
    </xf>
    <xf numFmtId="0" fontId="9" fillId="0" borderId="26" xfId="0" applyFont="1" applyBorder="1" applyAlignment="1">
      <alignment horizontal="justify" vertical="center" wrapText="1"/>
    </xf>
    <xf numFmtId="0" fontId="9" fillId="0" borderId="40" xfId="2" applyFont="1" applyFill="1" applyBorder="1" applyAlignment="1">
      <alignment vertical="center"/>
    </xf>
    <xf numFmtId="14" fontId="9" fillId="0" borderId="40" xfId="2" applyNumberFormat="1" applyFont="1" applyFill="1" applyBorder="1" applyAlignment="1">
      <alignment vertical="center"/>
    </xf>
    <xf numFmtId="0" fontId="9" fillId="0" borderId="39" xfId="2" applyFont="1" applyFill="1" applyBorder="1" applyAlignment="1">
      <alignment vertical="center"/>
    </xf>
    <xf numFmtId="0" fontId="9" fillId="0" borderId="0" xfId="4" applyFont="1" applyAlignment="1">
      <alignment horizontal="left"/>
    </xf>
    <xf numFmtId="0" fontId="10" fillId="8" borderId="5" xfId="4" applyFont="1" applyFill="1" applyBorder="1" applyAlignment="1">
      <alignment horizontal="left"/>
    </xf>
    <xf numFmtId="3" fontId="9" fillId="0" borderId="14" xfId="4" applyNumberFormat="1" applyFont="1" applyBorder="1" applyAlignment="1">
      <alignment horizontal="left"/>
    </xf>
    <xf numFmtId="3" fontId="10" fillId="0" borderId="46" xfId="4" applyNumberFormat="1" applyFont="1" applyBorder="1" applyAlignment="1">
      <alignment horizontal="left"/>
    </xf>
    <xf numFmtId="0" fontId="9" fillId="0" borderId="46" xfId="4" applyFont="1" applyBorder="1" applyAlignment="1">
      <alignment horizontal="left"/>
    </xf>
    <xf numFmtId="0" fontId="9" fillId="0" borderId="69" xfId="4" applyFont="1" applyBorder="1" applyAlignment="1">
      <alignment horizontal="left"/>
    </xf>
    <xf numFmtId="0" fontId="9" fillId="0" borderId="28" xfId="0" applyFont="1" applyBorder="1" applyAlignment="1">
      <alignment horizontal="left" vertical="center"/>
    </xf>
    <xf numFmtId="0" fontId="9" fillId="0" borderId="28" xfId="0" applyFont="1" applyFill="1" applyBorder="1" applyAlignment="1">
      <alignment horizontal="left" vertical="center"/>
    </xf>
    <xf numFmtId="0" fontId="9" fillId="0" borderId="28" xfId="0" applyFont="1" applyBorder="1" applyAlignment="1">
      <alignment horizontal="left" vertical="center" wrapText="1"/>
    </xf>
    <xf numFmtId="4" fontId="9" fillId="0" borderId="28" xfId="0" applyNumberFormat="1" applyFont="1" applyBorder="1" applyAlignment="1">
      <alignment horizontal="center" vertical="center"/>
    </xf>
    <xf numFmtId="0" fontId="9" fillId="0" borderId="28" xfId="0" applyNumberFormat="1" applyFont="1" applyBorder="1" applyAlignment="1">
      <alignment horizontal="left" vertical="center" wrapText="1"/>
    </xf>
    <xf numFmtId="0" fontId="9" fillId="0" borderId="28" xfId="6" applyFont="1" applyBorder="1" applyAlignment="1">
      <alignment horizontal="left" vertical="center" wrapText="1"/>
    </xf>
    <xf numFmtId="0" fontId="9" fillId="5" borderId="28" xfId="0" applyNumberFormat="1"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8" xfId="2" applyFont="1" applyFill="1" applyBorder="1" applyAlignment="1">
      <alignment horizontal="left" vertical="center"/>
    </xf>
    <xf numFmtId="0" fontId="9" fillId="5" borderId="28" xfId="2" applyFont="1" applyFill="1" applyBorder="1" applyAlignment="1">
      <alignment horizontal="center" vertical="center"/>
    </xf>
    <xf numFmtId="0" fontId="9" fillId="0" borderId="28" xfId="4" applyFont="1" applyBorder="1" applyAlignment="1">
      <alignment horizontal="left" vertical="center" wrapText="1"/>
    </xf>
    <xf numFmtId="0" fontId="9" fillId="0" borderId="40" xfId="0" applyFont="1" applyBorder="1" applyAlignment="1">
      <alignment horizontal="left" vertical="center"/>
    </xf>
    <xf numFmtId="4" fontId="10" fillId="0" borderId="8" xfId="0" applyNumberFormat="1" applyFont="1" applyBorder="1"/>
    <xf numFmtId="0" fontId="22" fillId="0" borderId="46" xfId="0" applyFont="1" applyBorder="1"/>
    <xf numFmtId="171" fontId="9" fillId="0" borderId="46" xfId="0" applyNumberFormat="1" applyFont="1" applyBorder="1" applyAlignment="1">
      <alignment horizontal="right" vertical="center"/>
    </xf>
    <xf numFmtId="171" fontId="30" fillId="0" borderId="46" xfId="0" applyNumberFormat="1" applyFont="1" applyBorder="1" applyAlignment="1">
      <alignment horizontal="right" vertical="center"/>
    </xf>
    <xf numFmtId="172" fontId="9" fillId="0" borderId="46" xfId="0" applyNumberFormat="1" applyFont="1" applyBorder="1" applyAlignment="1">
      <alignment vertical="center"/>
    </xf>
    <xf numFmtId="0" fontId="30" fillId="0" borderId="46" xfId="0" applyFont="1" applyBorder="1" applyAlignment="1">
      <alignment vertical="center"/>
    </xf>
    <xf numFmtId="0" fontId="9" fillId="0" borderId="46" xfId="0" quotePrefix="1" applyFont="1" applyBorder="1" applyAlignment="1">
      <alignment horizontal="center"/>
    </xf>
    <xf numFmtId="0" fontId="31" fillId="0" borderId="46" xfId="0" applyFont="1" applyBorder="1" applyAlignment="1">
      <alignment vertical="center" wrapText="1"/>
    </xf>
    <xf numFmtId="2" fontId="31" fillId="0" borderId="46" xfId="0" applyNumberFormat="1" applyFont="1" applyBorder="1" applyAlignment="1">
      <alignment vertical="center"/>
    </xf>
    <xf numFmtId="0" fontId="31" fillId="0" borderId="46" xfId="0" applyFont="1" applyBorder="1" applyAlignment="1">
      <alignment vertical="center"/>
    </xf>
    <xf numFmtId="0" fontId="31" fillId="11" borderId="46" xfId="0" applyFont="1" applyFill="1" applyBorder="1" applyAlignment="1">
      <alignment vertical="center"/>
    </xf>
    <xf numFmtId="2" fontId="31" fillId="0" borderId="46" xfId="0" applyNumberFormat="1" applyFont="1" applyBorder="1" applyAlignment="1">
      <alignment horizontal="right" vertical="center"/>
    </xf>
    <xf numFmtId="0" fontId="31" fillId="0" borderId="46" xfId="0" applyFont="1" applyBorder="1" applyAlignment="1">
      <alignment horizontal="center" vertical="center"/>
    </xf>
    <xf numFmtId="0" fontId="9" fillId="11" borderId="46" xfId="0" applyFont="1" applyFill="1" applyBorder="1"/>
    <xf numFmtId="0" fontId="9" fillId="11" borderId="46" xfId="0" applyFont="1" applyFill="1" applyBorder="1" applyAlignment="1">
      <alignment wrapText="1"/>
    </xf>
    <xf numFmtId="0" fontId="31" fillId="0" borderId="46" xfId="0" applyFont="1" applyBorder="1" applyAlignment="1">
      <alignment horizontal="center"/>
    </xf>
    <xf numFmtId="4" fontId="31" fillId="0" borderId="46" xfId="0" applyNumberFormat="1" applyFont="1" applyBorder="1" applyAlignment="1">
      <alignment vertical="center"/>
    </xf>
    <xf numFmtId="0" fontId="10" fillId="0" borderId="0" xfId="4" applyFont="1" applyFill="1" applyAlignment="1">
      <alignment horizontal="left"/>
    </xf>
    <xf numFmtId="0" fontId="10" fillId="0" borderId="0" xfId="4" applyFont="1" applyFill="1"/>
    <xf numFmtId="0" fontId="10" fillId="0" borderId="0" xfId="2" applyFont="1" applyFill="1" applyAlignment="1">
      <alignment horizontal="left" vertical="center"/>
    </xf>
    <xf numFmtId="0" fontId="9" fillId="0" borderId="0" xfId="4" applyFont="1" applyFill="1"/>
    <xf numFmtId="0" fontId="22" fillId="0" borderId="46" xfId="0" applyFont="1" applyBorder="1" applyAlignment="1">
      <alignment horizontal="center"/>
    </xf>
    <xf numFmtId="4" fontId="22" fillId="0" borderId="46" xfId="0" applyNumberFormat="1" applyFont="1" applyBorder="1" applyAlignment="1">
      <alignment horizontal="right"/>
    </xf>
    <xf numFmtId="4" fontId="9" fillId="0" borderId="46" xfId="0" applyNumberFormat="1" applyFont="1" applyBorder="1" applyAlignment="1">
      <alignment wrapText="1"/>
    </xf>
    <xf numFmtId="3" fontId="9" fillId="0" borderId="46" xfId="4" applyNumberFormat="1" applyFont="1" applyBorder="1" applyAlignment="1">
      <alignment wrapText="1"/>
    </xf>
    <xf numFmtId="49" fontId="21" fillId="0" borderId="46" xfId="6" applyNumberFormat="1" applyFont="1" applyBorder="1" applyAlignment="1">
      <alignment horizontal="left" wrapText="1"/>
    </xf>
    <xf numFmtId="43" fontId="9" fillId="0" borderId="14" xfId="2" applyNumberFormat="1" applyFont="1" applyFill="1" applyBorder="1" applyAlignment="1">
      <alignment vertical="center"/>
    </xf>
    <xf numFmtId="0" fontId="9" fillId="0" borderId="46" xfId="4" applyFont="1" applyBorder="1" applyAlignment="1">
      <alignment horizontal="left" wrapText="1"/>
    </xf>
    <xf numFmtId="43" fontId="9" fillId="0" borderId="3" xfId="2" applyNumberFormat="1" applyFont="1" applyFill="1" applyBorder="1" applyAlignment="1">
      <alignment vertical="center"/>
    </xf>
    <xf numFmtId="43" fontId="9" fillId="0" borderId="55" xfId="2" applyNumberFormat="1" applyFont="1" applyFill="1" applyBorder="1" applyAlignment="1">
      <alignment vertical="center"/>
    </xf>
    <xf numFmtId="43" fontId="9" fillId="0" borderId="13" xfId="2" applyNumberFormat="1" applyFont="1" applyFill="1" applyBorder="1" applyAlignment="1">
      <alignment vertical="center"/>
    </xf>
    <xf numFmtId="0" fontId="9" fillId="0" borderId="14" xfId="2" applyFont="1" applyFill="1" applyBorder="1" applyAlignment="1">
      <alignment vertical="center"/>
    </xf>
    <xf numFmtId="43" fontId="10" fillId="0" borderId="0" xfId="2" applyNumberFormat="1" applyFont="1" applyFill="1" applyAlignment="1">
      <alignment vertical="center"/>
    </xf>
    <xf numFmtId="43" fontId="9" fillId="0" borderId="0" xfId="0" applyNumberFormat="1" applyFont="1"/>
    <xf numFmtId="43" fontId="9" fillId="0" borderId="54" xfId="2" applyNumberFormat="1" applyFont="1" applyFill="1" applyBorder="1" applyAlignment="1">
      <alignment vertical="center"/>
    </xf>
    <xf numFmtId="43" fontId="10" fillId="0" borderId="0" xfId="2" applyNumberFormat="1" applyFont="1" applyFill="1" applyBorder="1" applyAlignment="1">
      <alignment vertical="center"/>
    </xf>
    <xf numFmtId="43" fontId="9" fillId="0" borderId="53" xfId="2" applyNumberFormat="1" applyFont="1" applyFill="1" applyBorder="1" applyAlignment="1">
      <alignment vertical="center"/>
    </xf>
    <xf numFmtId="43" fontId="9" fillId="4" borderId="5" xfId="2" applyNumberFormat="1" applyFont="1" applyFill="1" applyBorder="1" applyAlignment="1">
      <alignment vertical="center"/>
    </xf>
    <xf numFmtId="43" fontId="10" fillId="2" borderId="5" xfId="2" applyNumberFormat="1" applyFont="1" applyFill="1" applyBorder="1" applyAlignment="1">
      <alignment vertical="center"/>
    </xf>
    <xf numFmtId="0" fontId="9" fillId="0" borderId="28" xfId="2" applyFont="1" applyFill="1" applyBorder="1" applyAlignment="1">
      <alignment horizontal="left" vertical="center" wrapText="1"/>
    </xf>
    <xf numFmtId="0" fontId="9" fillId="0" borderId="28" xfId="2" applyFont="1" applyFill="1" applyBorder="1" applyAlignment="1">
      <alignment horizontal="left" vertical="center"/>
    </xf>
    <xf numFmtId="0" fontId="33" fillId="0" borderId="28" xfId="0" applyFont="1" applyBorder="1" applyAlignment="1">
      <alignment vertical="center" wrapText="1"/>
    </xf>
    <xf numFmtId="14" fontId="9" fillId="0" borderId="28" xfId="2" applyNumberFormat="1" applyFont="1" applyFill="1" applyBorder="1" applyAlignment="1">
      <alignment horizontal="center" vertical="center"/>
    </xf>
    <xf numFmtId="0" fontId="9" fillId="0" borderId="0" xfId="2" applyFont="1" applyFill="1" applyBorder="1" applyAlignment="1">
      <alignment horizontal="center" vertical="center"/>
    </xf>
    <xf numFmtId="43" fontId="9" fillId="0" borderId="28" xfId="5" quotePrefix="1" applyFont="1" applyFill="1" applyBorder="1" applyAlignment="1">
      <alignment horizontal="center" vertical="center"/>
    </xf>
    <xf numFmtId="14" fontId="9" fillId="5" borderId="28" xfId="2" applyNumberFormat="1" applyFont="1" applyFill="1" applyBorder="1" applyAlignment="1">
      <alignment horizontal="center" vertical="center"/>
    </xf>
    <xf numFmtId="0" fontId="9" fillId="0" borderId="28" xfId="2" quotePrefix="1" applyFont="1" applyFill="1" applyBorder="1" applyAlignment="1">
      <alignment horizontal="center" vertical="center"/>
    </xf>
    <xf numFmtId="43" fontId="9" fillId="0" borderId="28" xfId="5" applyFont="1" applyFill="1" applyBorder="1" applyAlignment="1">
      <alignment horizontal="center" vertical="center"/>
    </xf>
    <xf numFmtId="43" fontId="9" fillId="0" borderId="28" xfId="5" applyFont="1" applyFill="1" applyBorder="1" applyAlignment="1">
      <alignment horizontal="left" vertical="center" wrapText="1"/>
    </xf>
    <xf numFmtId="0" fontId="9" fillId="0" borderId="28" xfId="2" quotePrefix="1" applyFont="1" applyFill="1" applyBorder="1" applyAlignment="1">
      <alignment horizontal="left" vertical="center" wrapText="1"/>
    </xf>
    <xf numFmtId="0" fontId="9" fillId="0" borderId="28" xfId="2" quotePrefix="1" applyFont="1" applyFill="1" applyBorder="1" applyAlignment="1">
      <alignment horizontal="center" vertical="center" wrapText="1"/>
    </xf>
    <xf numFmtId="0" fontId="21" fillId="5" borderId="28" xfId="2" applyFont="1" applyFill="1" applyBorder="1" applyAlignment="1">
      <alignment horizontal="center" vertical="center" wrapText="1"/>
    </xf>
    <xf numFmtId="4" fontId="21" fillId="5" borderId="28" xfId="2" applyNumberFormat="1" applyFont="1" applyFill="1" applyBorder="1" applyAlignment="1">
      <alignment horizontal="center" vertical="center" wrapText="1"/>
    </xf>
    <xf numFmtId="14" fontId="21" fillId="5" borderId="28" xfId="2" applyNumberFormat="1" applyFont="1" applyFill="1" applyBorder="1" applyAlignment="1">
      <alignment horizontal="right" vertical="center"/>
    </xf>
    <xf numFmtId="14" fontId="21" fillId="5" borderId="28" xfId="0" applyNumberFormat="1" applyFont="1" applyFill="1" applyBorder="1" applyAlignment="1">
      <alignment horizontal="center" vertical="center"/>
    </xf>
    <xf numFmtId="0" fontId="34" fillId="0" borderId="28" xfId="0" applyFont="1" applyFill="1" applyBorder="1" applyAlignment="1">
      <alignment horizontal="right" vertical="center" wrapText="1"/>
    </xf>
    <xf numFmtId="0" fontId="21" fillId="0" borderId="28" xfId="2" applyFont="1" applyFill="1" applyBorder="1" applyAlignment="1">
      <alignment horizontal="center" vertical="center" wrapText="1"/>
    </xf>
    <xf numFmtId="0" fontId="9" fillId="0" borderId="28" xfId="2" applyFont="1" applyFill="1" applyBorder="1" applyAlignment="1">
      <alignment horizontal="right" vertical="center" wrapText="1"/>
    </xf>
    <xf numFmtId="0" fontId="9" fillId="0" borderId="28" xfId="0" applyFont="1" applyBorder="1" applyAlignment="1">
      <alignment horizontal="center" wrapText="1"/>
    </xf>
    <xf numFmtId="0" fontId="21" fillId="5" borderId="28" xfId="2" applyFont="1" applyFill="1" applyBorder="1" applyAlignment="1">
      <alignment horizontal="left" vertical="center"/>
    </xf>
    <xf numFmtId="168" fontId="9" fillId="5" borderId="28" xfId="2" applyNumberFormat="1" applyFont="1" applyFill="1" applyBorder="1" applyAlignment="1">
      <alignment horizontal="left" vertical="center" wrapText="1"/>
    </xf>
    <xf numFmtId="0" fontId="9" fillId="5" borderId="28" xfId="2" applyFont="1" applyFill="1" applyBorder="1" applyAlignment="1">
      <alignment horizontal="right" vertical="center"/>
    </xf>
    <xf numFmtId="0" fontId="9" fillId="5" borderId="28" xfId="2" applyFont="1" applyFill="1" applyBorder="1" applyAlignment="1">
      <alignment vertical="center"/>
    </xf>
    <xf numFmtId="4" fontId="9" fillId="0" borderId="28" xfId="2" applyNumberFormat="1" applyFont="1" applyFill="1" applyBorder="1" applyAlignment="1">
      <alignment horizontal="center" vertical="center" wrapText="1"/>
    </xf>
    <xf numFmtId="14" fontId="9" fillId="0" borderId="28" xfId="2" applyNumberFormat="1" applyFont="1" applyFill="1" applyBorder="1" applyAlignment="1">
      <alignment horizontal="center" vertical="center" wrapText="1"/>
    </xf>
    <xf numFmtId="4" fontId="9" fillId="0" borderId="28" xfId="2" applyNumberFormat="1" applyFont="1" applyFill="1" applyBorder="1" applyAlignment="1">
      <alignment horizontal="center" vertical="center"/>
    </xf>
    <xf numFmtId="0" fontId="35" fillId="0" borderId="28" xfId="0" applyFont="1" applyBorder="1" applyAlignment="1">
      <alignment vertical="center" wrapText="1"/>
    </xf>
    <xf numFmtId="0" fontId="36" fillId="0" borderId="28" xfId="0" applyFont="1" applyFill="1" applyBorder="1" applyAlignment="1">
      <alignment horizontal="center" vertical="center" wrapText="1"/>
    </xf>
    <xf numFmtId="0" fontId="36" fillId="0" borderId="28" xfId="0" applyFont="1" applyBorder="1" applyAlignment="1">
      <alignment horizontal="center" vertical="center" wrapText="1"/>
    </xf>
    <xf numFmtId="0" fontId="35" fillId="0" borderId="28" xfId="0" applyFont="1" applyBorder="1" applyAlignment="1">
      <alignment horizontal="center" vertical="center" wrapText="1"/>
    </xf>
    <xf numFmtId="0" fontId="37" fillId="0" borderId="28" xfId="0" applyFont="1" applyFill="1" applyBorder="1" applyAlignment="1">
      <alignment vertical="center" wrapText="1"/>
    </xf>
    <xf numFmtId="0" fontId="35" fillId="0" borderId="28" xfId="0" applyFont="1" applyBorder="1" applyAlignment="1">
      <alignment horizontal="left" vertical="center" wrapText="1"/>
    </xf>
    <xf numFmtId="0" fontId="35" fillId="12" borderId="28" xfId="0" applyFont="1" applyFill="1" applyBorder="1" applyAlignment="1">
      <alignment vertical="center" wrapText="1"/>
    </xf>
    <xf numFmtId="0" fontId="36" fillId="12" borderId="28" xfId="0" applyFont="1" applyFill="1" applyBorder="1" applyAlignment="1">
      <alignment horizontal="center" vertical="center" wrapText="1"/>
    </xf>
    <xf numFmtId="0" fontId="35" fillId="12" borderId="28" xfId="0" applyFont="1" applyFill="1" applyBorder="1" applyAlignment="1">
      <alignment horizontal="center" vertical="center" wrapText="1"/>
    </xf>
    <xf numFmtId="0" fontId="37" fillId="12" borderId="28" xfId="0" applyFont="1" applyFill="1" applyBorder="1" applyAlignment="1">
      <alignment vertical="center" wrapText="1"/>
    </xf>
    <xf numFmtId="14" fontId="37" fillId="0" borderId="28" xfId="0" applyNumberFormat="1" applyFont="1" applyFill="1" applyBorder="1" applyAlignment="1">
      <alignment vertical="center" wrapText="1"/>
    </xf>
    <xf numFmtId="0" fontId="36" fillId="0" borderId="28" xfId="0" applyFont="1" applyFill="1" applyBorder="1" applyAlignment="1">
      <alignment horizontal="center" vertical="center"/>
    </xf>
    <xf numFmtId="0" fontId="35" fillId="0" borderId="28" xfId="0" applyFont="1" applyBorder="1" applyAlignment="1">
      <alignment vertical="center"/>
    </xf>
    <xf numFmtId="0" fontId="37" fillId="0" borderId="28" xfId="0" applyFont="1" applyFill="1" applyBorder="1" applyAlignment="1">
      <alignment vertical="center"/>
    </xf>
    <xf numFmtId="0" fontId="37" fillId="0" borderId="28" xfId="0" applyFont="1" applyFill="1" applyBorder="1" applyAlignment="1">
      <alignment horizontal="left" vertical="center" wrapText="1"/>
    </xf>
    <xf numFmtId="0" fontId="36" fillId="0" borderId="28" xfId="0" applyFont="1" applyBorder="1" applyAlignment="1">
      <alignment vertical="center" wrapText="1"/>
    </xf>
    <xf numFmtId="0" fontId="37" fillId="0" borderId="28" xfId="0" applyFont="1" applyFill="1" applyBorder="1" applyAlignment="1">
      <alignment horizontal="center" vertical="center" wrapText="1"/>
    </xf>
    <xf numFmtId="4" fontId="27" fillId="0" borderId="28" xfId="0" applyNumberFormat="1" applyFont="1" applyBorder="1" applyAlignment="1">
      <alignment horizontal="center" vertical="center" wrapText="1"/>
    </xf>
    <xf numFmtId="43" fontId="27" fillId="0" borderId="28" xfId="5" applyFont="1" applyBorder="1" applyAlignment="1">
      <alignment horizontal="center"/>
    </xf>
    <xf numFmtId="0" fontId="9" fillId="0" borderId="28" xfId="4" applyFont="1" applyBorder="1" applyAlignment="1">
      <alignment vertical="center" wrapText="1"/>
    </xf>
    <xf numFmtId="0" fontId="9" fillId="0" borderId="28" xfId="0" applyFont="1" applyFill="1" applyBorder="1" applyAlignment="1">
      <alignment wrapText="1"/>
    </xf>
    <xf numFmtId="4" fontId="9" fillId="0" borderId="28" xfId="0" applyNumberFormat="1" applyFont="1" applyFill="1" applyBorder="1" applyAlignment="1">
      <alignment horizontal="center" wrapText="1"/>
    </xf>
    <xf numFmtId="0" fontId="38" fillId="0" borderId="28" xfId="0" applyFont="1" applyFill="1" applyBorder="1"/>
    <xf numFmtId="4" fontId="38" fillId="0" borderId="28" xfId="0" applyNumberFormat="1" applyFont="1" applyFill="1" applyBorder="1" applyAlignment="1">
      <alignment horizontal="center"/>
    </xf>
    <xf numFmtId="4" fontId="38" fillId="0" borderId="28" xfId="0" applyNumberFormat="1" applyFont="1" applyFill="1" applyBorder="1" applyAlignment="1">
      <alignment horizontal="center" wrapText="1"/>
    </xf>
    <xf numFmtId="0" fontId="9" fillId="0" borderId="28" xfId="0" applyFont="1" applyFill="1" applyBorder="1" applyAlignment="1">
      <alignment horizontal="center" wrapText="1"/>
    </xf>
    <xf numFmtId="0" fontId="38" fillId="0" borderId="28" xfId="0" applyFont="1" applyFill="1" applyBorder="1" applyAlignment="1">
      <alignment horizontal="center"/>
    </xf>
    <xf numFmtId="0" fontId="38" fillId="0" borderId="28" xfId="0" applyFont="1" applyFill="1" applyBorder="1" applyAlignment="1">
      <alignment horizontal="center" vertical="center" wrapText="1"/>
    </xf>
    <xf numFmtId="0" fontId="9" fillId="0" borderId="28" xfId="4" applyFont="1" applyBorder="1" applyAlignment="1">
      <alignment vertical="center"/>
    </xf>
    <xf numFmtId="4" fontId="9" fillId="0" borderId="28" xfId="4" applyNumberFormat="1" applyFont="1" applyBorder="1" applyAlignment="1">
      <alignment horizontal="center" vertical="center"/>
    </xf>
    <xf numFmtId="0" fontId="39" fillId="9" borderId="28" xfId="0" applyFont="1" applyFill="1" applyBorder="1" applyAlignment="1">
      <alignment horizontal="center" vertical="center" wrapText="1"/>
    </xf>
    <xf numFmtId="4" fontId="39" fillId="9" borderId="28" xfId="0" applyNumberFormat="1" applyFont="1" applyFill="1" applyBorder="1" applyAlignment="1">
      <alignment horizontal="center" vertical="center" wrapText="1"/>
    </xf>
    <xf numFmtId="0" fontId="39" fillId="14" borderId="28" xfId="0" applyFont="1" applyFill="1" applyBorder="1" applyAlignment="1">
      <alignment horizontal="center" vertical="center" wrapText="1"/>
    </xf>
    <xf numFmtId="4" fontId="39" fillId="14" borderId="28" xfId="0" applyNumberFormat="1" applyFont="1" applyFill="1" applyBorder="1" applyAlignment="1">
      <alignment horizontal="center" vertical="center" wrapText="1"/>
    </xf>
    <xf numFmtId="4" fontId="9" fillId="0" borderId="28" xfId="0" applyNumberFormat="1" applyFont="1" applyBorder="1" applyAlignment="1">
      <alignment horizontal="center"/>
    </xf>
    <xf numFmtId="0" fontId="9" fillId="0" borderId="28" xfId="0" applyFont="1" applyBorder="1" applyProtection="1">
      <protection locked="0"/>
    </xf>
    <xf numFmtId="0" fontId="9" fillId="0" borderId="0" xfId="2" applyFont="1" applyFill="1" applyAlignment="1">
      <alignment vertical="center"/>
    </xf>
    <xf numFmtId="0" fontId="9" fillId="2" borderId="18" xfId="2" applyFont="1" applyFill="1" applyBorder="1" applyAlignment="1">
      <alignment horizontal="center" vertical="center"/>
    </xf>
    <xf numFmtId="0" fontId="38" fillId="0" borderId="28" xfId="0" applyFont="1" applyFill="1" applyBorder="1" applyAlignment="1">
      <alignment wrapText="1"/>
    </xf>
    <xf numFmtId="0" fontId="10" fillId="0" borderId="28" xfId="2" applyFont="1" applyFill="1" applyBorder="1" applyAlignment="1">
      <alignment horizontal="left" vertical="center" wrapText="1"/>
    </xf>
    <xf numFmtId="0" fontId="10" fillId="0" borderId="28" xfId="2" applyFont="1" applyFill="1" applyBorder="1" applyAlignment="1">
      <alignment horizontal="left" vertical="center"/>
    </xf>
    <xf numFmtId="0" fontId="10" fillId="0" borderId="28" xfId="2" applyFont="1" applyFill="1" applyBorder="1" applyAlignment="1">
      <alignment horizontal="center" vertical="center"/>
    </xf>
    <xf numFmtId="14" fontId="38" fillId="0" borderId="28" xfId="0" applyNumberFormat="1" applyFont="1" applyFill="1" applyBorder="1"/>
    <xf numFmtId="0" fontId="38" fillId="0" borderId="28" xfId="0" applyFont="1" applyFill="1" applyBorder="1" applyAlignment="1">
      <alignment horizontal="right"/>
    </xf>
    <xf numFmtId="0" fontId="10" fillId="0" borderId="0" xfId="0" applyFont="1" applyBorder="1" applyAlignment="1">
      <alignment horizontal="left"/>
    </xf>
    <xf numFmtId="0" fontId="10" fillId="2" borderId="8" xfId="2" applyFont="1" applyFill="1" applyBorder="1" applyAlignment="1">
      <alignment horizontal="left" vertical="center"/>
    </xf>
    <xf numFmtId="0" fontId="10" fillId="7" borderId="19" xfId="2" applyFont="1" applyFill="1" applyBorder="1" applyAlignment="1">
      <alignment horizontal="left" vertical="center"/>
    </xf>
    <xf numFmtId="0" fontId="35" fillId="12" borderId="28" xfId="0" applyFont="1" applyFill="1" applyBorder="1" applyAlignment="1">
      <alignment horizontal="left" vertical="center" wrapText="1"/>
    </xf>
    <xf numFmtId="0" fontId="36" fillId="0" borderId="28" xfId="0" applyFont="1" applyBorder="1" applyAlignment="1">
      <alignment horizontal="left" vertical="center" wrapText="1"/>
    </xf>
    <xf numFmtId="0" fontId="9" fillId="0" borderId="0" xfId="0" applyFont="1" applyAlignment="1">
      <alignment horizontal="left"/>
    </xf>
    <xf numFmtId="0" fontId="9" fillId="0" borderId="14" xfId="7" applyFont="1" applyBorder="1"/>
    <xf numFmtId="3" fontId="9" fillId="0" borderId="14" xfId="0" applyNumberFormat="1" applyFont="1" applyBorder="1"/>
    <xf numFmtId="2" fontId="9" fillId="0" borderId="13" xfId="0" applyNumberFormat="1" applyFont="1" applyBorder="1"/>
    <xf numFmtId="0" fontId="10" fillId="0" borderId="14" xfId="7" applyFont="1" applyBorder="1"/>
    <xf numFmtId="43" fontId="10" fillId="0" borderId="14" xfId="5" applyFont="1" applyBorder="1"/>
    <xf numFmtId="43" fontId="10" fillId="0" borderId="14" xfId="5" applyFont="1" applyBorder="1" applyAlignment="1"/>
    <xf numFmtId="3" fontId="9" fillId="0" borderId="14" xfId="7" applyNumberFormat="1" applyFont="1" applyBorder="1"/>
    <xf numFmtId="43" fontId="9" fillId="0" borderId="4" xfId="5" applyFont="1" applyBorder="1"/>
    <xf numFmtId="4" fontId="9" fillId="0" borderId="4" xfId="7" applyNumberFormat="1" applyFont="1" applyBorder="1"/>
    <xf numFmtId="0" fontId="9" fillId="0" borderId="13" xfId="7" applyFont="1" applyBorder="1"/>
    <xf numFmtId="4" fontId="9" fillId="0" borderId="13" xfId="7" applyNumberFormat="1" applyFont="1" applyBorder="1"/>
    <xf numFmtId="4" fontId="9" fillId="0" borderId="55" xfId="7" applyNumberFormat="1" applyFont="1" applyBorder="1"/>
    <xf numFmtId="4" fontId="9" fillId="0" borderId="4" xfId="0" applyNumberFormat="1" applyFont="1" applyBorder="1"/>
    <xf numFmtId="43" fontId="9" fillId="0" borderId="14" xfId="5" applyFont="1" applyBorder="1" applyAlignment="1"/>
    <xf numFmtId="4" fontId="9" fillId="0" borderId="13" xfId="0" applyNumberFormat="1" applyFont="1" applyBorder="1"/>
    <xf numFmtId="178" fontId="9" fillId="0" borderId="13" xfId="7" applyNumberFormat="1" applyFont="1" applyBorder="1"/>
    <xf numFmtId="43" fontId="9" fillId="0" borderId="13" xfId="0" applyNumberFormat="1" applyFont="1" applyBorder="1"/>
    <xf numFmtId="165" fontId="10" fillId="0" borderId="14" xfId="5" applyNumberFormat="1" applyFont="1" applyBorder="1"/>
    <xf numFmtId="3" fontId="10" fillId="0" borderId="14" xfId="7" applyNumberFormat="1" applyFont="1" applyBorder="1"/>
    <xf numFmtId="4" fontId="10" fillId="0" borderId="14" xfId="7" applyNumberFormat="1" applyFont="1" applyBorder="1"/>
    <xf numFmtId="4" fontId="10" fillId="0" borderId="4" xfId="0" applyNumberFormat="1" applyFont="1" applyBorder="1"/>
    <xf numFmtId="4" fontId="9" fillId="0" borderId="0" xfId="0" applyNumberFormat="1" applyFont="1" applyBorder="1"/>
    <xf numFmtId="4" fontId="10" fillId="0" borderId="4" xfId="7" applyNumberFormat="1" applyFont="1" applyBorder="1"/>
    <xf numFmtId="0" fontId="10" fillId="0" borderId="13" xfId="7" applyFont="1" applyBorder="1"/>
    <xf numFmtId="4" fontId="10" fillId="0" borderId="13" xfId="7" applyNumberFormat="1" applyFont="1" applyBorder="1"/>
    <xf numFmtId="4" fontId="10" fillId="0" borderId="55" xfId="7" applyNumberFormat="1" applyFont="1" applyBorder="1"/>
    <xf numFmtId="3" fontId="9" fillId="0" borderId="4" xfId="7" applyNumberFormat="1" applyFont="1" applyBorder="1"/>
    <xf numFmtId="0" fontId="9" fillId="0" borderId="0" xfId="7" applyFont="1" applyBorder="1"/>
    <xf numFmtId="0" fontId="10" fillId="0" borderId="14" xfId="0" applyFont="1" applyBorder="1"/>
    <xf numFmtId="2" fontId="10" fillId="0" borderId="13" xfId="0" applyNumberFormat="1" applyFont="1" applyBorder="1"/>
    <xf numFmtId="4" fontId="9" fillId="0" borderId="0" xfId="7" applyNumberFormat="1" applyFont="1" applyBorder="1"/>
    <xf numFmtId="2" fontId="10" fillId="0" borderId="14" xfId="0" applyNumberFormat="1" applyFont="1" applyBorder="1"/>
    <xf numFmtId="43" fontId="10" fillId="0" borderId="13" xfId="5" applyFont="1" applyBorder="1"/>
    <xf numFmtId="3" fontId="22" fillId="0" borderId="71" xfId="7" applyNumberFormat="1" applyFont="1" applyFill="1" applyBorder="1" applyAlignment="1">
      <alignment horizontal="right" vertical="top" shrinkToFit="1"/>
    </xf>
    <xf numFmtId="3" fontId="10" fillId="0" borderId="4" xfId="7" applyNumberFormat="1" applyFont="1" applyBorder="1"/>
    <xf numFmtId="4" fontId="10" fillId="0" borderId="0" xfId="7" applyNumberFormat="1" applyFont="1" applyBorder="1"/>
    <xf numFmtId="0" fontId="10" fillId="0" borderId="0" xfId="7" applyFont="1" applyBorder="1"/>
    <xf numFmtId="43" fontId="10" fillId="0" borderId="13" xfId="0" applyNumberFormat="1" applyFont="1" applyBorder="1"/>
    <xf numFmtId="0" fontId="9" fillId="0" borderId="14" xfId="0" applyFont="1" applyBorder="1" applyAlignment="1">
      <alignment horizontal="right"/>
    </xf>
    <xf numFmtId="4" fontId="22" fillId="0" borderId="71" xfId="7" applyNumberFormat="1" applyFont="1" applyFill="1" applyBorder="1" applyAlignment="1">
      <alignment horizontal="right" vertical="top" shrinkToFit="1"/>
    </xf>
    <xf numFmtId="0" fontId="10" fillId="0" borderId="5" xfId="0" applyFont="1" applyBorder="1" applyAlignment="1">
      <alignment horizontal="center"/>
    </xf>
    <xf numFmtId="43" fontId="10" fillId="0" borderId="5" xfId="0" applyNumberFormat="1" applyFont="1" applyBorder="1"/>
    <xf numFmtId="3" fontId="2" fillId="0" borderId="55" xfId="0" applyNumberFormat="1" applyFont="1" applyFill="1" applyBorder="1"/>
    <xf numFmtId="3" fontId="2" fillId="0" borderId="49" xfId="0" applyNumberFormat="1" applyFont="1" applyFill="1" applyBorder="1"/>
    <xf numFmtId="3" fontId="2" fillId="0" borderId="4" xfId="0" applyNumberFormat="1" applyFont="1" applyFill="1" applyBorder="1"/>
    <xf numFmtId="3" fontId="2" fillId="0" borderId="13" xfId="0" applyNumberFormat="1" applyFont="1" applyFill="1" applyBorder="1"/>
    <xf numFmtId="3" fontId="6" fillId="0" borderId="55" xfId="0" applyNumberFormat="1" applyFont="1" applyFill="1" applyBorder="1"/>
    <xf numFmtId="3" fontId="6" fillId="0" borderId="49" xfId="0" applyNumberFormat="1" applyFont="1" applyFill="1" applyBorder="1"/>
    <xf numFmtId="3" fontId="6" fillId="0" borderId="13" xfId="0" applyNumberFormat="1" applyFont="1" applyFill="1" applyBorder="1"/>
    <xf numFmtId="3" fontId="17" fillId="0" borderId="0" xfId="0" applyNumberFormat="1" applyFont="1"/>
    <xf numFmtId="0" fontId="2" fillId="0" borderId="28" xfId="2" applyFont="1" applyFill="1" applyBorder="1" applyAlignment="1">
      <alignment horizontal="left" vertical="center" wrapText="1"/>
    </xf>
    <xf numFmtId="175" fontId="9" fillId="0" borderId="28" xfId="2" applyNumberFormat="1" applyFont="1" applyFill="1" applyBorder="1" applyAlignment="1">
      <alignment horizontal="center" vertical="center"/>
    </xf>
    <xf numFmtId="43" fontId="9" fillId="0" borderId="28" xfId="2" applyNumberFormat="1" applyFont="1" applyFill="1" applyBorder="1" applyAlignment="1">
      <alignment horizontal="center" vertical="center"/>
    </xf>
    <xf numFmtId="43" fontId="10" fillId="2" borderId="20" xfId="2" applyNumberFormat="1" applyFont="1" applyFill="1" applyBorder="1" applyAlignment="1">
      <alignment vertical="center"/>
    </xf>
    <xf numFmtId="0" fontId="10" fillId="7" borderId="3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0" borderId="0" xfId="0" applyFont="1" applyFill="1" applyAlignment="1">
      <alignment horizontal="left"/>
    </xf>
    <xf numFmtId="0" fontId="10" fillId="7" borderId="28" xfId="0" applyFont="1" applyFill="1" applyBorder="1" applyAlignment="1">
      <alignment horizontal="center" vertical="center" wrapText="1"/>
    </xf>
    <xf numFmtId="0" fontId="10" fillId="7" borderId="28" xfId="0" applyFont="1" applyFill="1" applyBorder="1" applyAlignment="1">
      <alignment horizontal="center" vertical="center"/>
    </xf>
    <xf numFmtId="0" fontId="10" fillId="0" borderId="0" xfId="0" applyFont="1" applyAlignment="1">
      <alignment horizontal="center" vertical="center"/>
    </xf>
    <xf numFmtId="0" fontId="9" fillId="0" borderId="28" xfId="0" applyFont="1" applyFill="1" applyBorder="1"/>
    <xf numFmtId="165" fontId="9" fillId="0" borderId="28" xfId="5" applyNumberFormat="1" applyFont="1" applyFill="1" applyBorder="1"/>
    <xf numFmtId="0" fontId="10" fillId="6" borderId="28" xfId="0" applyFont="1" applyFill="1" applyBorder="1" applyAlignment="1">
      <alignment horizontal="right" vertical="center" indent="2"/>
    </xf>
    <xf numFmtId="165" fontId="10" fillId="6" borderId="28" xfId="0" applyNumberFormat="1" applyFont="1" applyFill="1" applyBorder="1" applyAlignment="1">
      <alignment vertical="center"/>
    </xf>
    <xf numFmtId="0" fontId="9" fillId="0" borderId="0" xfId="0" applyFont="1" applyFill="1" applyAlignment="1">
      <alignment vertical="center"/>
    </xf>
    <xf numFmtId="0" fontId="9" fillId="0" borderId="67" xfId="0" applyFont="1" applyFill="1" applyBorder="1" applyAlignment="1">
      <alignment horizontal="left" indent="2"/>
    </xf>
    <xf numFmtId="0" fontId="9" fillId="0" borderId="0" xfId="0" applyFont="1" applyFill="1" applyBorder="1" applyAlignment="1">
      <alignment horizontal="left" indent="2"/>
    </xf>
    <xf numFmtId="0" fontId="9" fillId="0" borderId="0" xfId="0" applyNumberFormat="1" applyFont="1"/>
    <xf numFmtId="0" fontId="10" fillId="6" borderId="28" xfId="0" applyFont="1" applyFill="1" applyBorder="1"/>
    <xf numFmtId="3" fontId="10" fillId="6" borderId="28" xfId="0" applyNumberFormat="1" applyFont="1" applyFill="1" applyBorder="1"/>
    <xf numFmtId="0" fontId="9" fillId="0" borderId="28" xfId="0" applyFont="1" applyFill="1" applyBorder="1" applyAlignment="1">
      <alignment horizontal="left" indent="2"/>
    </xf>
    <xf numFmtId="3" fontId="9" fillId="0" borderId="28" xfId="0" applyNumberFormat="1" applyFont="1" applyFill="1" applyBorder="1"/>
    <xf numFmtId="4" fontId="9" fillId="0" borderId="0" xfId="0" applyNumberFormat="1" applyFont="1"/>
    <xf numFmtId="3" fontId="10" fillId="6" borderId="28" xfId="0" applyNumberFormat="1" applyFont="1" applyFill="1" applyBorder="1" applyAlignment="1">
      <alignment vertical="center"/>
    </xf>
    <xf numFmtId="0" fontId="9" fillId="0" borderId="28" xfId="0" applyFont="1" applyFill="1" applyBorder="1" applyAlignment="1">
      <alignment horizontal="left"/>
    </xf>
    <xf numFmtId="0" fontId="10" fillId="6" borderId="28" xfId="0" applyFont="1" applyFill="1" applyBorder="1" applyAlignment="1">
      <alignment horizontal="left" vertical="center"/>
    </xf>
    <xf numFmtId="0" fontId="10" fillId="6" borderId="36" xfId="0" applyFont="1" applyFill="1" applyBorder="1" applyAlignment="1">
      <alignment horizontal="left" vertical="center"/>
    </xf>
    <xf numFmtId="49" fontId="14" fillId="7" borderId="42" xfId="3" applyFont="1" applyFill="1" applyBorder="1" applyAlignment="1">
      <alignment horizontal="center" textRotation="90" wrapText="1"/>
    </xf>
    <xf numFmtId="49" fontId="14" fillId="7" borderId="16" xfId="3" applyFont="1" applyFill="1" applyBorder="1" applyAlignment="1">
      <alignment horizontal="center" textRotation="90" wrapText="1"/>
    </xf>
    <xf numFmtId="49" fontId="14" fillId="7" borderId="17" xfId="3" applyFont="1" applyFill="1" applyBorder="1" applyAlignment="1">
      <alignment horizontal="center" textRotation="90" wrapText="1"/>
    </xf>
    <xf numFmtId="49" fontId="10" fillId="7" borderId="42" xfId="3" applyNumberFormat="1" applyFont="1" applyFill="1" applyBorder="1" applyAlignment="1" applyProtection="1">
      <alignment horizontal="center" textRotation="90" wrapText="1"/>
    </xf>
    <xf numFmtId="49" fontId="10" fillId="7" borderId="43" xfId="3" applyFont="1" applyFill="1" applyBorder="1" applyAlignment="1">
      <alignment horizontal="center" textRotation="90" wrapText="1"/>
    </xf>
    <xf numFmtId="49" fontId="9" fillId="0" borderId="60" xfId="3" applyFont="1" applyBorder="1" applyAlignment="1">
      <alignment vertical="center"/>
    </xf>
    <xf numFmtId="4" fontId="10" fillId="0" borderId="22" xfId="3" applyNumberFormat="1" applyFont="1" applyBorder="1" applyAlignment="1">
      <alignment vertical="center"/>
    </xf>
    <xf numFmtId="4" fontId="9" fillId="0" borderId="23" xfId="3" applyNumberFormat="1" applyFont="1" applyBorder="1" applyAlignment="1">
      <alignment horizontal="center" vertical="center"/>
    </xf>
    <xf numFmtId="4" fontId="10" fillId="0" borderId="23" xfId="3" applyNumberFormat="1" applyFont="1" applyBorder="1" applyAlignment="1">
      <alignment horizontal="center" vertical="center"/>
    </xf>
    <xf numFmtId="4" fontId="10" fillId="0" borderId="24" xfId="3" applyNumberFormat="1" applyFont="1" applyBorder="1" applyAlignment="1">
      <alignment horizontal="center" vertical="center"/>
    </xf>
    <xf numFmtId="4" fontId="10" fillId="0" borderId="22" xfId="3" applyNumberFormat="1" applyFont="1" applyBorder="1" applyAlignment="1">
      <alignment horizontal="center" vertical="center"/>
    </xf>
    <xf numFmtId="4" fontId="10" fillId="0" borderId="25" xfId="3" applyNumberFormat="1" applyFont="1" applyBorder="1" applyAlignment="1">
      <alignment vertical="center"/>
    </xf>
    <xf numFmtId="49" fontId="9" fillId="0" borderId="2" xfId="3" applyFont="1" applyBorder="1" applyAlignment="1">
      <alignment vertical="center"/>
    </xf>
    <xf numFmtId="4" fontId="10" fillId="0" borderId="26" xfId="3" applyNumberFormat="1" applyFont="1" applyBorder="1" applyAlignment="1">
      <alignment vertical="center"/>
    </xf>
    <xf numFmtId="4" fontId="9" fillId="0" borderId="28" xfId="3" applyNumberFormat="1" applyFont="1" applyBorder="1" applyAlignment="1">
      <alignment horizontal="center" vertical="center"/>
    </xf>
    <xf numFmtId="4" fontId="10" fillId="0" borderId="28" xfId="3" applyNumberFormat="1" applyFont="1" applyBorder="1" applyAlignment="1">
      <alignment horizontal="center" vertical="center"/>
    </xf>
    <xf numFmtId="4" fontId="10" fillId="0" borderId="26" xfId="3" applyNumberFormat="1" applyFont="1" applyBorder="1" applyAlignment="1">
      <alignment horizontal="center" vertical="center"/>
    </xf>
    <xf numFmtId="4" fontId="10" fillId="0" borderId="1" xfId="3" applyNumberFormat="1" applyFont="1" applyBorder="1" applyAlignment="1">
      <alignment horizontal="center" vertical="center"/>
    </xf>
    <xf numFmtId="4" fontId="9" fillId="0" borderId="26" xfId="3" applyNumberFormat="1" applyFont="1" applyBorder="1" applyAlignment="1">
      <alignment horizontal="justify" vertical="center"/>
    </xf>
    <xf numFmtId="4" fontId="9" fillId="0" borderId="26" xfId="3" applyNumberFormat="1" applyFont="1" applyBorder="1" applyAlignment="1">
      <alignment horizontal="center" vertical="center"/>
    </xf>
    <xf numFmtId="4" fontId="9" fillId="0" borderId="1" xfId="3" applyNumberFormat="1" applyFont="1" applyBorder="1" applyAlignment="1">
      <alignment horizontal="center" vertical="center"/>
    </xf>
    <xf numFmtId="49" fontId="10" fillId="2" borderId="19" xfId="3" applyFont="1" applyFill="1" applyBorder="1" applyAlignment="1">
      <alignment horizontal="center" vertical="center"/>
    </xf>
    <xf numFmtId="4" fontId="10" fillId="2" borderId="42" xfId="3" applyNumberFormat="1" applyFont="1" applyFill="1" applyBorder="1" applyAlignment="1">
      <alignment horizontal="right" vertical="center"/>
    </xf>
    <xf numFmtId="4" fontId="10" fillId="2" borderId="16" xfId="3" applyNumberFormat="1" applyFont="1" applyFill="1" applyBorder="1" applyAlignment="1">
      <alignment horizontal="center" vertical="center"/>
    </xf>
    <xf numFmtId="4" fontId="10" fillId="2" borderId="42" xfId="3" applyNumberFormat="1" applyFont="1" applyFill="1" applyBorder="1" applyAlignment="1">
      <alignment horizontal="center" vertical="center"/>
    </xf>
    <xf numFmtId="4" fontId="10" fillId="2" borderId="17" xfId="3" applyNumberFormat="1" applyFont="1" applyFill="1" applyBorder="1" applyAlignment="1">
      <alignment horizontal="center" vertical="center"/>
    </xf>
    <xf numFmtId="4" fontId="10" fillId="2" borderId="16" xfId="3" applyNumberFormat="1" applyFont="1" applyFill="1" applyBorder="1" applyAlignment="1">
      <alignment horizontal="right" vertical="center"/>
    </xf>
    <xf numFmtId="0" fontId="9" fillId="0" borderId="28" xfId="0" applyFont="1" applyFill="1" applyBorder="1" applyAlignment="1">
      <alignment vertical="center" wrapText="1"/>
    </xf>
    <xf numFmtId="4" fontId="9" fillId="0" borderId="28" xfId="0" applyNumberFormat="1" applyFont="1" applyBorder="1" applyAlignment="1">
      <alignment vertical="center"/>
    </xf>
    <xf numFmtId="4" fontId="9" fillId="0" borderId="28" xfId="0" applyNumberFormat="1" applyFont="1" applyBorder="1" applyAlignment="1">
      <alignment horizontal="right" vertical="center"/>
    </xf>
    <xf numFmtId="4" fontId="9" fillId="0" borderId="28" xfId="0" applyNumberFormat="1" applyFont="1" applyFill="1" applyBorder="1" applyAlignment="1">
      <alignment vertical="center"/>
    </xf>
    <xf numFmtId="4" fontId="9" fillId="0" borderId="28" xfId="0" applyNumberFormat="1" applyFont="1" applyFill="1" applyBorder="1" applyAlignment="1">
      <alignment horizontal="right" vertical="center"/>
    </xf>
    <xf numFmtId="0" fontId="9" fillId="0" borderId="28" xfId="0" applyFont="1" applyFill="1" applyBorder="1" applyAlignment="1">
      <alignment vertical="center"/>
    </xf>
    <xf numFmtId="4" fontId="10" fillId="6" borderId="28" xfId="0" applyNumberFormat="1" applyFont="1" applyFill="1" applyBorder="1" applyAlignment="1">
      <alignment vertical="center"/>
    </xf>
    <xf numFmtId="0" fontId="10" fillId="7" borderId="36" xfId="0" applyFont="1" applyFill="1" applyBorder="1" applyAlignment="1">
      <alignment horizontal="center" vertical="center"/>
    </xf>
    <xf numFmtId="0" fontId="9" fillId="0" borderId="1" xfId="0" applyFont="1" applyFill="1" applyBorder="1" applyAlignment="1">
      <alignment vertical="center" wrapText="1"/>
    </xf>
    <xf numFmtId="3" fontId="21" fillId="9" borderId="28" xfId="0" applyNumberFormat="1" applyFont="1" applyFill="1" applyBorder="1" applyAlignment="1">
      <alignment horizontal="right" vertical="center"/>
    </xf>
    <xf numFmtId="4" fontId="9" fillId="0" borderId="27" xfId="0" applyNumberFormat="1" applyFont="1" applyBorder="1" applyAlignment="1">
      <alignment horizontal="right" vertical="center"/>
    </xf>
    <xf numFmtId="3" fontId="21" fillId="9" borderId="28" xfId="0" applyNumberFormat="1" applyFont="1" applyFill="1" applyBorder="1" applyAlignment="1">
      <alignment horizontal="right" vertical="center" wrapText="1"/>
    </xf>
    <xf numFmtId="4" fontId="9" fillId="0" borderId="27" xfId="0" applyNumberFormat="1" applyFont="1" applyFill="1" applyBorder="1" applyAlignment="1">
      <alignment horizontal="right" vertical="center"/>
    </xf>
    <xf numFmtId="0" fontId="9" fillId="0" borderId="27" xfId="0" applyFont="1" applyFill="1" applyBorder="1" applyAlignment="1">
      <alignment horizontal="right" vertical="center"/>
    </xf>
    <xf numFmtId="0" fontId="10" fillId="6" borderId="1" xfId="0" applyFont="1" applyFill="1" applyBorder="1" applyAlignment="1">
      <alignment horizontal="right" vertical="center" indent="2"/>
    </xf>
    <xf numFmtId="0" fontId="10" fillId="6" borderId="28" xfId="0" applyFont="1" applyFill="1" applyBorder="1" applyAlignment="1">
      <alignment horizontal="center" vertical="center"/>
    </xf>
    <xf numFmtId="0" fontId="6" fillId="7" borderId="5" xfId="0" applyFont="1" applyFill="1" applyBorder="1" applyAlignment="1">
      <alignment horizontal="center" vertical="center" textRotation="90" wrapText="1"/>
    </xf>
    <xf numFmtId="0" fontId="6" fillId="7" borderId="20" xfId="0" applyFont="1" applyFill="1" applyBorder="1" applyAlignment="1">
      <alignment horizontal="center" vertical="center" textRotation="90" wrapText="1"/>
    </xf>
    <xf numFmtId="0" fontId="2" fillId="0" borderId="14" xfId="0" applyFont="1" applyBorder="1"/>
    <xf numFmtId="0" fontId="6" fillId="0" borderId="14" xfId="0" applyFont="1" applyBorder="1" applyAlignment="1"/>
    <xf numFmtId="0" fontId="2" fillId="0" borderId="11" xfId="0" applyFont="1" applyBorder="1"/>
    <xf numFmtId="49" fontId="6" fillId="0" borderId="19" xfId="3" applyFont="1" applyBorder="1" applyAlignment="1">
      <alignment horizontal="left" vertical="center"/>
    </xf>
    <xf numFmtId="43" fontId="6" fillId="0" borderId="55" xfId="0" applyNumberFormat="1" applyFont="1" applyBorder="1"/>
    <xf numFmtId="43" fontId="6" fillId="0" borderId="49" xfId="0" applyNumberFormat="1" applyFont="1" applyBorder="1"/>
    <xf numFmtId="43" fontId="6" fillId="0" borderId="13" xfId="0" applyNumberFormat="1" applyFont="1" applyBorder="1"/>
    <xf numFmtId="43" fontId="6" fillId="0" borderId="4" xfId="0" applyNumberFormat="1" applyFont="1" applyBorder="1"/>
    <xf numFmtId="43" fontId="2" fillId="0" borderId="55" xfId="0" applyNumberFormat="1" applyFont="1" applyBorder="1"/>
    <xf numFmtId="43" fontId="2" fillId="0" borderId="49" xfId="0" applyNumberFormat="1" applyFont="1" applyBorder="1"/>
    <xf numFmtId="43" fontId="2" fillId="0" borderId="13" xfId="0" applyNumberFormat="1" applyFont="1" applyBorder="1"/>
    <xf numFmtId="43" fontId="2" fillId="0" borderId="4" xfId="0" applyNumberFormat="1" applyFont="1" applyBorder="1"/>
    <xf numFmtId="43" fontId="2" fillId="0" borderId="42" xfId="0" applyNumberFormat="1" applyFont="1" applyFill="1" applyBorder="1"/>
    <xf numFmtId="43" fontId="2" fillId="0" borderId="14" xfId="0" applyNumberFormat="1" applyFont="1" applyBorder="1"/>
    <xf numFmtId="43" fontId="2" fillId="0" borderId="0" xfId="0" applyNumberFormat="1" applyFont="1" applyBorder="1"/>
    <xf numFmtId="43" fontId="2" fillId="0" borderId="0" xfId="0" applyNumberFormat="1" applyFont="1" applyBorder="1" applyAlignment="1"/>
    <xf numFmtId="43" fontId="2" fillId="0" borderId="14" xfId="0" applyNumberFormat="1" applyFont="1" applyBorder="1" applyAlignment="1"/>
    <xf numFmtId="43" fontId="2" fillId="0" borderId="4" xfId="0" applyNumberFormat="1" applyFont="1" applyBorder="1" applyAlignment="1"/>
    <xf numFmtId="43" fontId="2" fillId="0" borderId="11" xfId="0" applyNumberFormat="1" applyFont="1" applyBorder="1"/>
    <xf numFmtId="43" fontId="6" fillId="0" borderId="5" xfId="0" applyNumberFormat="1" applyFont="1" applyBorder="1"/>
    <xf numFmtId="43" fontId="10" fillId="2" borderId="4" xfId="2" applyNumberFormat="1" applyFont="1" applyFill="1" applyBorder="1" applyAlignment="1">
      <alignment vertical="center"/>
    </xf>
    <xf numFmtId="43" fontId="9" fillId="0" borderId="4" xfId="2" applyNumberFormat="1" applyFont="1" applyBorder="1" applyAlignment="1">
      <alignment vertical="center"/>
    </xf>
    <xf numFmtId="0" fontId="9" fillId="0" borderId="28" xfId="2" applyFont="1" applyFill="1" applyBorder="1" applyAlignment="1">
      <alignment horizontal="right" vertical="center"/>
    </xf>
    <xf numFmtId="2" fontId="9" fillId="0" borderId="28" xfId="2" applyNumberFormat="1" applyFont="1" applyFill="1" applyBorder="1" applyAlignment="1">
      <alignment horizontal="center" vertical="center"/>
    </xf>
    <xf numFmtId="0" fontId="39" fillId="0" borderId="28" xfId="0" applyFont="1" applyBorder="1" applyAlignment="1">
      <alignment horizontal="center" vertical="center" wrapText="1"/>
    </xf>
    <xf numFmtId="177" fontId="9" fillId="0" borderId="28" xfId="2" applyNumberFormat="1" applyFont="1" applyFill="1" applyBorder="1" applyAlignment="1">
      <alignment horizontal="center" vertical="center"/>
    </xf>
    <xf numFmtId="177" fontId="9" fillId="0" borderId="28" xfId="2" applyNumberFormat="1" applyFont="1" applyBorder="1" applyAlignment="1">
      <alignment horizontal="center" vertical="center"/>
    </xf>
    <xf numFmtId="14" fontId="9" fillId="0" borderId="28" xfId="2" applyNumberFormat="1" applyFont="1" applyBorder="1" applyAlignment="1">
      <alignment horizontal="center" vertical="center"/>
    </xf>
    <xf numFmtId="43" fontId="9" fillId="0" borderId="28" xfId="2" applyNumberFormat="1" applyFont="1" applyFill="1" applyBorder="1" applyAlignment="1">
      <alignment horizontal="center" vertical="center" wrapText="1"/>
    </xf>
    <xf numFmtId="14" fontId="9" fillId="0" borderId="28" xfId="2" applyNumberFormat="1" applyFont="1" applyFill="1" applyBorder="1" applyAlignment="1">
      <alignment vertical="center" wrapText="1"/>
    </xf>
    <xf numFmtId="0" fontId="35" fillId="0" borderId="30" xfId="0" applyFont="1" applyBorder="1" applyAlignment="1">
      <alignment horizontal="left" vertical="center" wrapText="1"/>
    </xf>
    <xf numFmtId="0" fontId="36" fillId="0" borderId="32" xfId="0" applyFont="1" applyFill="1" applyBorder="1" applyAlignment="1">
      <alignment horizontal="center" vertical="center" wrapText="1"/>
    </xf>
    <xf numFmtId="0" fontId="9" fillId="0" borderId="32" xfId="2" applyFont="1" applyFill="1" applyBorder="1" applyAlignment="1">
      <alignment horizontal="left" vertical="center" wrapText="1"/>
    </xf>
    <xf numFmtId="0" fontId="36" fillId="0" borderId="32"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2" xfId="0" applyFont="1" applyBorder="1" applyAlignment="1">
      <alignment vertical="center" wrapText="1"/>
    </xf>
    <xf numFmtId="0" fontId="37" fillId="0" borderId="32" xfId="0" applyFont="1" applyFill="1" applyBorder="1" applyAlignment="1">
      <alignment vertical="center" wrapText="1"/>
    </xf>
    <xf numFmtId="0" fontId="9" fillId="0" borderId="31" xfId="2" applyFont="1" applyFill="1" applyBorder="1" applyAlignment="1">
      <alignment vertical="center"/>
    </xf>
    <xf numFmtId="0" fontId="35" fillId="0" borderId="26" xfId="0" applyFont="1" applyBorder="1" applyAlignment="1">
      <alignment horizontal="left" vertical="center" wrapText="1"/>
    </xf>
    <xf numFmtId="0" fontId="35" fillId="12" borderId="26" xfId="0" applyFont="1" applyFill="1" applyBorder="1" applyAlignment="1">
      <alignment horizontal="left" vertical="center" wrapText="1"/>
    </xf>
    <xf numFmtId="0" fontId="35" fillId="13" borderId="26" xfId="0" applyFont="1" applyFill="1" applyBorder="1" applyAlignment="1">
      <alignment horizontal="left" vertical="center" wrapText="1"/>
    </xf>
    <xf numFmtId="0" fontId="36" fillId="0" borderId="26" xfId="0" applyFont="1" applyBorder="1" applyAlignment="1">
      <alignment horizontal="left" vertical="center" wrapText="1"/>
    </xf>
    <xf numFmtId="0" fontId="35" fillId="5" borderId="26"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29" xfId="2" applyFont="1" applyFill="1" applyBorder="1" applyAlignment="1">
      <alignment horizontal="center" vertical="center"/>
    </xf>
    <xf numFmtId="0" fontId="9" fillId="5" borderId="26" xfId="0"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26" xfId="4" applyFont="1" applyBorder="1" applyAlignment="1">
      <alignment horizontal="left" wrapText="1"/>
    </xf>
    <xf numFmtId="0" fontId="9" fillId="0" borderId="26" xfId="0" applyFont="1" applyBorder="1" applyAlignment="1">
      <alignment horizontal="left" wrapText="1"/>
    </xf>
    <xf numFmtId="0" fontId="21" fillId="5" borderId="29" xfId="2" applyFont="1" applyFill="1" applyBorder="1" applyAlignment="1">
      <alignment vertical="center"/>
    </xf>
    <xf numFmtId="0" fontId="9" fillId="0" borderId="29" xfId="2" applyFont="1" applyFill="1" applyBorder="1" applyAlignment="1">
      <alignment vertical="center" wrapText="1"/>
    </xf>
    <xf numFmtId="0" fontId="9" fillId="5" borderId="29" xfId="2" applyFont="1" applyFill="1" applyBorder="1" applyAlignment="1">
      <alignment vertical="center"/>
    </xf>
    <xf numFmtId="0" fontId="9" fillId="0" borderId="26" xfId="4" applyFont="1" applyBorder="1" applyAlignment="1">
      <alignment horizontal="left" vertical="center" wrapText="1"/>
    </xf>
    <xf numFmtId="0" fontId="39" fillId="9" borderId="26" xfId="0" applyFont="1" applyFill="1" applyBorder="1" applyAlignment="1">
      <alignment horizontal="left" vertical="center" wrapText="1"/>
    </xf>
    <xf numFmtId="0" fontId="9" fillId="0" borderId="29" xfId="2" applyFont="1" applyFill="1" applyBorder="1" applyAlignment="1">
      <alignment horizontal="center" vertical="center" wrapText="1"/>
    </xf>
    <xf numFmtId="0" fontId="39" fillId="14" borderId="26" xfId="0" applyFont="1" applyFill="1" applyBorder="1" applyAlignment="1">
      <alignment horizontal="left" vertical="center" wrapText="1"/>
    </xf>
    <xf numFmtId="0" fontId="39" fillId="0" borderId="26" xfId="0" applyFont="1" applyBorder="1" applyAlignment="1">
      <alignment horizontal="left" vertical="center" wrapText="1"/>
    </xf>
    <xf numFmtId="0" fontId="10" fillId="2" borderId="38" xfId="2" applyFont="1" applyFill="1" applyBorder="1" applyAlignment="1">
      <alignment horizontal="left" vertical="center"/>
    </xf>
    <xf numFmtId="0" fontId="10" fillId="2" borderId="40" xfId="2" applyFont="1" applyFill="1" applyBorder="1" applyAlignment="1">
      <alignment horizontal="center" vertical="center"/>
    </xf>
    <xf numFmtId="0" fontId="9" fillId="2" borderId="40" xfId="2" applyFont="1" applyFill="1" applyBorder="1" applyAlignment="1">
      <alignment horizontal="center" vertical="center"/>
    </xf>
    <xf numFmtId="0" fontId="10" fillId="2" borderId="40" xfId="2" applyFont="1" applyFill="1" applyBorder="1" applyAlignment="1">
      <alignment vertical="center"/>
    </xf>
    <xf numFmtId="0" fontId="10" fillId="2" borderId="39" xfId="2" applyFont="1" applyFill="1" applyBorder="1" applyAlignment="1">
      <alignment vertical="center"/>
    </xf>
    <xf numFmtId="0" fontId="10" fillId="2" borderId="18" xfId="2" applyFont="1" applyFill="1" applyBorder="1" applyAlignment="1">
      <alignment horizontal="left" vertical="center"/>
    </xf>
    <xf numFmtId="0" fontId="10" fillId="7" borderId="5" xfId="2" applyFont="1" applyFill="1" applyBorder="1" applyAlignment="1">
      <alignment horizontal="left" vertical="center" wrapText="1"/>
    </xf>
    <xf numFmtId="0" fontId="35" fillId="0" borderId="32" xfId="0" applyFont="1" applyBorder="1" applyAlignment="1">
      <alignment horizontal="left" vertical="center" wrapText="1"/>
    </xf>
    <xf numFmtId="0" fontId="21" fillId="5" borderId="28" xfId="2" applyFont="1" applyFill="1" applyBorder="1" applyAlignment="1">
      <alignment horizontal="left" vertical="center" wrapText="1"/>
    </xf>
    <xf numFmtId="0" fontId="38" fillId="0" borderId="28" xfId="0" applyFont="1" applyFill="1" applyBorder="1" applyAlignment="1">
      <alignment horizontal="left"/>
    </xf>
    <xf numFmtId="0" fontId="9" fillId="0" borderId="28" xfId="0" applyFont="1" applyBorder="1" applyAlignment="1">
      <alignment horizontal="left"/>
    </xf>
    <xf numFmtId="0" fontId="38" fillId="0" borderId="28" xfId="0" applyFont="1" applyFill="1" applyBorder="1" applyAlignment="1">
      <alignment horizontal="left" vertical="center" wrapText="1"/>
    </xf>
    <xf numFmtId="0" fontId="9" fillId="5" borderId="28" xfId="2" applyFont="1" applyFill="1" applyBorder="1" applyAlignment="1">
      <alignment horizontal="left" vertical="center" wrapText="1"/>
    </xf>
    <xf numFmtId="0" fontId="10" fillId="2" borderId="40" xfId="2" applyFont="1" applyFill="1" applyBorder="1" applyAlignment="1">
      <alignment horizontal="left" vertical="center"/>
    </xf>
    <xf numFmtId="4" fontId="9" fillId="0" borderId="28" xfId="0" applyNumberFormat="1" applyFont="1" applyBorder="1" applyAlignment="1">
      <alignment horizontal="left" vertical="center"/>
    </xf>
    <xf numFmtId="0" fontId="9" fillId="0" borderId="28" xfId="6" applyFont="1" applyFill="1" applyBorder="1" applyAlignment="1">
      <alignment horizontal="left" vertical="center"/>
    </xf>
    <xf numFmtId="0" fontId="9" fillId="0" borderId="28" xfId="6" applyFont="1" applyBorder="1" applyAlignment="1">
      <alignment horizontal="left" vertical="center"/>
    </xf>
    <xf numFmtId="4" fontId="9" fillId="0" borderId="28" xfId="6" applyNumberFormat="1" applyFont="1" applyBorder="1" applyAlignment="1">
      <alignment horizontal="left" vertical="center"/>
    </xf>
    <xf numFmtId="0" fontId="9" fillId="5" borderId="28" xfId="0" applyFont="1" applyFill="1" applyBorder="1" applyAlignment="1">
      <alignment horizontal="left" vertical="center"/>
    </xf>
    <xf numFmtId="0" fontId="9" fillId="5" borderId="28" xfId="6" applyFont="1" applyFill="1" applyBorder="1" applyAlignment="1">
      <alignment horizontal="left" vertical="center" wrapText="1"/>
    </xf>
    <xf numFmtId="4" fontId="9" fillId="5" borderId="28" xfId="0" applyNumberFormat="1" applyFont="1" applyFill="1" applyBorder="1" applyAlignment="1">
      <alignment horizontal="left" vertical="center"/>
    </xf>
    <xf numFmtId="4" fontId="9" fillId="5" borderId="28" xfId="2" applyNumberFormat="1" applyFont="1" applyFill="1" applyBorder="1" applyAlignment="1">
      <alignment horizontal="left" vertical="center"/>
    </xf>
    <xf numFmtId="172" fontId="9" fillId="0" borderId="28" xfId="2" applyNumberFormat="1" applyFont="1" applyBorder="1" applyAlignment="1">
      <alignment horizontal="left" vertical="center"/>
    </xf>
    <xf numFmtId="174" fontId="9" fillId="0" borderId="28" xfId="2" applyNumberFormat="1" applyFont="1" applyBorder="1" applyAlignment="1">
      <alignment horizontal="left" vertical="center"/>
    </xf>
    <xf numFmtId="175" fontId="9" fillId="0" borderId="28" xfId="2" applyNumberFormat="1" applyFont="1" applyBorder="1" applyAlignment="1">
      <alignment horizontal="left" vertical="center"/>
    </xf>
    <xf numFmtId="14" fontId="9" fillId="0" borderId="28" xfId="0" applyNumberFormat="1" applyFont="1" applyBorder="1" applyAlignment="1">
      <alignment horizontal="left" vertical="center" wrapText="1"/>
    </xf>
    <xf numFmtId="4" fontId="9" fillId="0" borderId="40" xfId="0" applyNumberFormat="1" applyFont="1" applyBorder="1" applyAlignment="1">
      <alignment horizontal="left" vertical="center"/>
    </xf>
    <xf numFmtId="17" fontId="9" fillId="0" borderId="28" xfId="0" applyNumberFormat="1" applyFont="1" applyBorder="1" applyAlignment="1">
      <alignment horizontal="left" vertical="center"/>
    </xf>
    <xf numFmtId="14" fontId="9" fillId="0" borderId="28" xfId="0" applyNumberFormat="1" applyFont="1" applyBorder="1" applyAlignment="1">
      <alignment horizontal="left" vertical="center"/>
    </xf>
    <xf numFmtId="0" fontId="27" fillId="0" borderId="28" xfId="0" applyFont="1" applyBorder="1" applyAlignment="1">
      <alignment horizontal="left" vertical="center"/>
    </xf>
    <xf numFmtId="0" fontId="27" fillId="0" borderId="40" xfId="0" applyFont="1" applyBorder="1" applyAlignment="1">
      <alignment horizontal="left" vertical="center"/>
    </xf>
    <xf numFmtId="0" fontId="9" fillId="0" borderId="12" xfId="4" applyFont="1" applyBorder="1" applyAlignment="1"/>
    <xf numFmtId="0" fontId="9" fillId="0" borderId="21" xfId="4" applyFont="1" applyBorder="1" applyAlignment="1"/>
    <xf numFmtId="3" fontId="9" fillId="0" borderId="0" xfId="4" applyNumberFormat="1" applyFont="1" applyBorder="1" applyAlignment="1"/>
    <xf numFmtId="3" fontId="9" fillId="0" borderId="14" xfId="4" applyNumberFormat="1" applyFont="1" applyBorder="1" applyAlignment="1"/>
    <xf numFmtId="3" fontId="9" fillId="0" borderId="4" xfId="4" applyNumberFormat="1" applyFont="1" applyBorder="1" applyAlignment="1"/>
    <xf numFmtId="4" fontId="10" fillId="0" borderId="46" xfId="4" applyNumberFormat="1" applyFont="1" applyBorder="1" applyAlignment="1"/>
    <xf numFmtId="4" fontId="9" fillId="0" borderId="46" xfId="4" applyNumberFormat="1" applyFont="1" applyBorder="1" applyAlignment="1"/>
    <xf numFmtId="0" fontId="21" fillId="9" borderId="46" xfId="0" applyFont="1" applyFill="1" applyBorder="1" applyAlignment="1">
      <alignment horizontal="center" wrapText="1"/>
    </xf>
    <xf numFmtId="49" fontId="9" fillId="0" borderId="46" xfId="4" applyNumberFormat="1" applyFont="1" applyBorder="1" applyAlignment="1"/>
    <xf numFmtId="0" fontId="21" fillId="0" borderId="46" xfId="0" applyFont="1" applyBorder="1" applyAlignment="1">
      <alignment wrapText="1"/>
    </xf>
    <xf numFmtId="4" fontId="9" fillId="0" borderId="46" xfId="0" applyNumberFormat="1" applyFont="1" applyBorder="1" applyAlignment="1"/>
    <xf numFmtId="166" fontId="9" fillId="0" borderId="46" xfId="0" applyNumberFormat="1" applyFont="1" applyBorder="1" applyAlignment="1"/>
    <xf numFmtId="166" fontId="9" fillId="0" borderId="46" xfId="4" applyNumberFormat="1" applyFont="1" applyBorder="1" applyAlignment="1"/>
    <xf numFmtId="167" fontId="9" fillId="0" borderId="46" xfId="4" applyNumberFormat="1" applyFont="1" applyBorder="1" applyAlignment="1"/>
    <xf numFmtId="49" fontId="23" fillId="0" borderId="46" xfId="0" applyNumberFormat="1" applyFont="1" applyBorder="1" applyAlignment="1">
      <alignment horizontal="left" wrapText="1"/>
    </xf>
    <xf numFmtId="0" fontId="10" fillId="0" borderId="46" xfId="4" applyFont="1" applyFill="1" applyBorder="1" applyAlignment="1"/>
    <xf numFmtId="168" fontId="10" fillId="0" borderId="46" xfId="4" applyNumberFormat="1" applyFont="1" applyFill="1" applyBorder="1" applyAlignment="1"/>
    <xf numFmtId="0" fontId="9" fillId="0" borderId="46" xfId="4" applyFont="1" applyFill="1" applyBorder="1" applyAlignment="1"/>
    <xf numFmtId="168" fontId="9" fillId="0" borderId="46" xfId="4" applyNumberFormat="1" applyFont="1" applyFill="1" applyBorder="1" applyAlignment="1"/>
    <xf numFmtId="4" fontId="9" fillId="0" borderId="46" xfId="0" applyNumberFormat="1" applyFont="1" applyFill="1" applyBorder="1" applyAlignment="1"/>
    <xf numFmtId="168" fontId="9" fillId="0" borderId="46" xfId="4" applyNumberFormat="1" applyFont="1" applyBorder="1" applyAlignment="1"/>
    <xf numFmtId="169" fontId="9" fillId="0" borderId="46" xfId="4" applyNumberFormat="1" applyFont="1" applyBorder="1" applyAlignment="1"/>
    <xf numFmtId="3" fontId="9" fillId="0" borderId="46" xfId="4" quotePrefix="1" applyNumberFormat="1" applyFont="1" applyBorder="1" applyAlignment="1"/>
    <xf numFmtId="170" fontId="9" fillId="0" borderId="46" xfId="4" applyNumberFormat="1" applyFont="1" applyBorder="1" applyAlignment="1"/>
    <xf numFmtId="43" fontId="9" fillId="0" borderId="46" xfId="5" applyFont="1" applyBorder="1" applyAlignment="1"/>
    <xf numFmtId="3" fontId="9" fillId="0" borderId="46" xfId="4" quotePrefix="1" applyNumberFormat="1" applyFont="1" applyFill="1" applyBorder="1" applyAlignment="1"/>
    <xf numFmtId="43" fontId="9" fillId="0" borderId="46" xfId="5" applyFont="1" applyFill="1" applyBorder="1" applyAlignment="1"/>
    <xf numFmtId="3" fontId="9" fillId="5" borderId="46" xfId="4" applyNumberFormat="1" applyFont="1" applyFill="1" applyBorder="1" applyAlignment="1">
      <alignment horizontal="center"/>
    </xf>
    <xf numFmtId="3" fontId="9" fillId="0" borderId="46" xfId="4" applyNumberFormat="1" applyFont="1" applyBorder="1" applyAlignment="1">
      <alignment horizontal="left" wrapText="1"/>
    </xf>
    <xf numFmtId="0" fontId="9" fillId="0" borderId="46" xfId="4" applyNumberFormat="1" applyFont="1" applyBorder="1" applyAlignment="1">
      <alignment horizontal="center" wrapText="1"/>
    </xf>
    <xf numFmtId="3" fontId="9" fillId="0" borderId="46" xfId="4" applyNumberFormat="1" applyFont="1" applyBorder="1" applyAlignment="1">
      <alignment horizontal="center" wrapText="1"/>
    </xf>
    <xf numFmtId="4" fontId="9" fillId="0" borderId="46" xfId="4" applyNumberFormat="1" applyFont="1" applyBorder="1" applyAlignment="1">
      <alignment wrapText="1"/>
    </xf>
    <xf numFmtId="0" fontId="9" fillId="0" borderId="46" xfId="4" applyFont="1" applyBorder="1" applyAlignment="1">
      <alignment horizontal="left" wrapText="1"/>
    </xf>
    <xf numFmtId="0" fontId="10" fillId="2" borderId="21" xfId="2" applyFont="1" applyFill="1" applyBorder="1" applyAlignment="1">
      <alignment horizontal="left" vertical="center"/>
    </xf>
    <xf numFmtId="0" fontId="10" fillId="7" borderId="18" xfId="2"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66" xfId="0" applyFont="1" applyFill="1" applyBorder="1" applyAlignment="1">
      <alignment horizontal="left" vertical="center" wrapText="1"/>
    </xf>
    <xf numFmtId="0" fontId="1" fillId="5" borderId="27" xfId="0" applyFont="1" applyFill="1" applyBorder="1" applyAlignment="1">
      <alignment horizontal="left" vertical="center" wrapText="1"/>
    </xf>
    <xf numFmtId="10" fontId="22" fillId="6" borderId="36" xfId="0" applyNumberFormat="1" applyFont="1" applyFill="1" applyBorder="1" applyAlignment="1">
      <alignment horizontal="center" vertical="center"/>
    </xf>
    <xf numFmtId="10" fontId="22" fillId="6" borderId="23" xfId="0" applyNumberFormat="1" applyFont="1" applyFill="1" applyBorder="1" applyAlignment="1">
      <alignment horizontal="center" vertical="center"/>
    </xf>
    <xf numFmtId="0" fontId="21" fillId="6" borderId="36" xfId="0" applyFont="1" applyFill="1" applyBorder="1" applyAlignment="1">
      <alignment horizontal="left" vertical="center" wrapText="1"/>
    </xf>
    <xf numFmtId="0" fontId="21" fillId="6" borderId="23" xfId="0" applyFont="1" applyFill="1" applyBorder="1" applyAlignment="1">
      <alignment horizontal="left" vertical="center" wrapText="1"/>
    </xf>
    <xf numFmtId="9" fontId="9" fillId="6" borderId="36" xfId="0" applyNumberFormat="1" applyFont="1" applyFill="1" applyBorder="1" applyAlignment="1">
      <alignment horizontal="center" vertical="center"/>
    </xf>
    <xf numFmtId="9" fontId="9" fillId="6" borderId="23" xfId="0" applyNumberFormat="1" applyFont="1" applyFill="1" applyBorder="1" applyAlignment="1">
      <alignment horizontal="center" vertical="center"/>
    </xf>
    <xf numFmtId="0" fontId="22" fillId="6" borderId="36" xfId="0" applyFont="1" applyFill="1" applyBorder="1" applyAlignment="1">
      <alignment horizontal="left" vertical="center" wrapText="1"/>
    </xf>
    <xf numFmtId="0" fontId="22" fillId="6" borderId="23" xfId="0" applyFont="1" applyFill="1" applyBorder="1" applyAlignment="1">
      <alignment horizontal="left" vertical="center" wrapText="1"/>
    </xf>
    <xf numFmtId="0" fontId="22" fillId="6" borderId="36"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3" fillId="5" borderId="36"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9" fillId="5" borderId="36"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22" fillId="5" borderId="28" xfId="0" applyFont="1" applyFill="1" applyBorder="1" applyAlignment="1">
      <alignment horizontal="center" vertical="center" wrapText="1"/>
    </xf>
    <xf numFmtId="0" fontId="22" fillId="5" borderId="28" xfId="0" applyFont="1" applyFill="1" applyBorder="1" applyAlignment="1">
      <alignment horizontal="left" vertical="center" wrapText="1"/>
    </xf>
    <xf numFmtId="0" fontId="22" fillId="5" borderId="36" xfId="0" applyFont="1" applyFill="1" applyBorder="1" applyAlignment="1">
      <alignment horizontal="left" vertical="center" wrapText="1"/>
    </xf>
    <xf numFmtId="0" fontId="22" fillId="5" borderId="23" xfId="0" applyFont="1" applyFill="1" applyBorder="1" applyAlignment="1">
      <alignment horizontal="left" vertical="center" wrapText="1"/>
    </xf>
    <xf numFmtId="0" fontId="10" fillId="7" borderId="33" xfId="0" applyFont="1" applyFill="1" applyBorder="1" applyAlignment="1">
      <alignment horizontal="center" vertical="center" wrapText="1"/>
    </xf>
    <xf numFmtId="0" fontId="10" fillId="7" borderId="63"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23" xfId="0" applyFont="1" applyFill="1" applyBorder="1" applyAlignment="1">
      <alignment horizontal="center" vertical="center" wrapText="1"/>
    </xf>
    <xf numFmtId="49" fontId="10" fillId="7" borderId="12" xfId="3" applyNumberFormat="1" applyFont="1" applyFill="1" applyBorder="1" applyAlignment="1" applyProtection="1">
      <alignment horizontal="center" vertical="center" wrapText="1"/>
    </xf>
    <xf numFmtId="49" fontId="10" fillId="7" borderId="11" xfId="3" applyNumberFormat="1" applyFont="1" applyFill="1" applyBorder="1" applyAlignment="1" applyProtection="1">
      <alignment horizontal="center" vertical="center" wrapText="1"/>
    </xf>
    <xf numFmtId="49" fontId="10" fillId="7" borderId="6" xfId="3" applyFont="1" applyFill="1" applyBorder="1" applyAlignment="1">
      <alignment horizontal="center" vertical="center" wrapText="1"/>
    </xf>
    <xf numFmtId="49" fontId="10" fillId="7" borderId="47" xfId="3" applyFont="1" applyFill="1" applyBorder="1" applyAlignment="1">
      <alignment horizontal="center" vertical="center" wrapText="1"/>
    </xf>
    <xf numFmtId="49" fontId="10" fillId="7" borderId="21" xfId="3" applyFont="1" applyFill="1" applyBorder="1" applyAlignment="1">
      <alignment horizontal="center" vertic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6" fillId="7" borderId="18" xfId="0" applyFont="1" applyFill="1" applyBorder="1" applyAlignment="1">
      <alignment horizontal="center" wrapText="1"/>
    </xf>
    <xf numFmtId="0" fontId="6" fillId="7" borderId="6" xfId="0" applyFont="1" applyFill="1" applyBorder="1" applyAlignment="1">
      <alignment horizontal="center" wrapText="1"/>
    </xf>
    <xf numFmtId="0" fontId="6" fillId="7" borderId="47" xfId="0" applyFont="1" applyFill="1" applyBorder="1" applyAlignment="1">
      <alignment horizontal="center" wrapText="1"/>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9" xfId="0" applyFont="1" applyFill="1" applyBorder="1" applyAlignment="1">
      <alignment horizontal="center"/>
    </xf>
    <xf numFmtId="0" fontId="6" fillId="7" borderId="18" xfId="0" applyFont="1" applyFill="1" applyBorder="1" applyAlignment="1">
      <alignment horizontal="center"/>
    </xf>
    <xf numFmtId="0" fontId="6" fillId="7" borderId="5" xfId="0" applyFont="1" applyFill="1" applyBorder="1" applyAlignment="1">
      <alignment horizontal="center"/>
    </xf>
    <xf numFmtId="0" fontId="6" fillId="7" borderId="20" xfId="0" applyFont="1" applyFill="1" applyBorder="1" applyAlignment="1">
      <alignment horizontal="center"/>
    </xf>
    <xf numFmtId="0" fontId="6" fillId="7" borderId="5" xfId="0" applyFont="1" applyFill="1" applyBorder="1" applyAlignment="1">
      <alignment horizontal="center" vertical="center"/>
    </xf>
    <xf numFmtId="49" fontId="10" fillId="7" borderId="32" xfId="3" applyFont="1" applyFill="1" applyBorder="1" applyAlignment="1">
      <alignment horizontal="center" vertical="center" wrapText="1"/>
    </xf>
    <xf numFmtId="49" fontId="10" fillId="7" borderId="31" xfId="3"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11" xfId="0"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63" xfId="3"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6" fillId="7" borderId="60" xfId="2" applyFont="1" applyFill="1" applyBorder="1" applyAlignment="1">
      <alignment horizontal="center" vertical="center"/>
    </xf>
    <xf numFmtId="0" fontId="6" fillId="7" borderId="64" xfId="2" applyFont="1" applyFill="1" applyBorder="1" applyAlignment="1">
      <alignment horizontal="center" vertical="center"/>
    </xf>
    <xf numFmtId="0" fontId="6" fillId="7" borderId="58" xfId="2" applyFont="1" applyFill="1" applyBorder="1" applyAlignment="1">
      <alignment horizontal="center" vertical="center"/>
    </xf>
    <xf numFmtId="0" fontId="10" fillId="7" borderId="47"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20" xfId="2" applyFont="1" applyFill="1" applyBorder="1" applyAlignment="1">
      <alignment horizontal="center" vertical="center"/>
    </xf>
    <xf numFmtId="0" fontId="10" fillId="7" borderId="19" xfId="0" applyFont="1" applyFill="1" applyBorder="1" applyAlignment="1">
      <alignment horizontal="center" wrapText="1"/>
    </xf>
    <xf numFmtId="0" fontId="10" fillId="7" borderId="18" xfId="0" applyFont="1" applyFill="1" applyBorder="1" applyAlignment="1">
      <alignment horizontal="center" wrapText="1"/>
    </xf>
    <xf numFmtId="0" fontId="10" fillId="7" borderId="1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0" fillId="7" borderId="20" xfId="0" applyFont="1" applyFill="1" applyBorder="1" applyAlignment="1">
      <alignment horizontal="center"/>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8" xfId="2" applyFont="1" applyFill="1" applyBorder="1" applyAlignment="1">
      <alignment horizontal="center" vertical="center" wrapText="1"/>
    </xf>
    <xf numFmtId="0" fontId="10" fillId="7" borderId="33" xfId="2" applyFont="1" applyFill="1" applyBorder="1" applyAlignment="1">
      <alignment horizontal="center" vertical="center" wrapText="1"/>
    </xf>
    <xf numFmtId="0" fontId="10" fillId="7" borderId="41"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39" xfId="2" applyFont="1" applyFill="1" applyBorder="1" applyAlignment="1">
      <alignment horizontal="center" vertical="center" wrapText="1"/>
    </xf>
    <xf numFmtId="43" fontId="10" fillId="7" borderId="31" xfId="2" applyNumberFormat="1" applyFont="1" applyFill="1" applyBorder="1" applyAlignment="1">
      <alignment horizontal="center" vertical="center" wrapText="1"/>
    </xf>
    <xf numFmtId="43" fontId="10" fillId="7" borderId="39" xfId="2" applyNumberFormat="1" applyFont="1" applyFill="1" applyBorder="1" applyAlignment="1">
      <alignment horizontal="center" vertical="center" wrapText="1"/>
    </xf>
    <xf numFmtId="43" fontId="10" fillId="7" borderId="33" xfId="2" applyNumberFormat="1" applyFont="1" applyFill="1" applyBorder="1" applyAlignment="1">
      <alignment horizontal="center" vertical="center" wrapText="1"/>
    </xf>
    <xf numFmtId="43" fontId="10" fillId="7" borderId="41" xfId="2" applyNumberFormat="1" applyFont="1" applyFill="1" applyBorder="1" applyAlignment="1">
      <alignment horizontal="center" vertical="center" wrapText="1"/>
    </xf>
    <xf numFmtId="0" fontId="10" fillId="7" borderId="61"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60" xfId="2" applyFont="1" applyFill="1" applyBorder="1" applyAlignment="1">
      <alignment horizontal="center" vertical="center" wrapText="1"/>
    </xf>
    <xf numFmtId="0" fontId="10" fillId="7" borderId="63" xfId="2" applyFont="1" applyFill="1" applyBorder="1" applyAlignment="1">
      <alignment horizontal="center" vertical="center" wrapText="1"/>
    </xf>
    <xf numFmtId="0" fontId="10" fillId="7" borderId="51" xfId="2" applyFont="1" applyFill="1" applyBorder="1" applyAlignment="1">
      <alignment horizontal="center" vertical="center" wrapText="1"/>
    </xf>
    <xf numFmtId="43" fontId="9" fillId="0" borderId="28" xfId="5" applyFont="1" applyBorder="1" applyAlignment="1">
      <alignment horizontal="center" vertical="center"/>
    </xf>
    <xf numFmtId="0" fontId="9" fillId="0" borderId="26" xfId="0" applyFont="1" applyBorder="1" applyAlignment="1">
      <alignment horizontal="justify" vertical="center" wrapText="1"/>
    </xf>
    <xf numFmtId="0" fontId="9" fillId="0" borderId="28" xfId="0" applyFont="1" applyBorder="1" applyAlignment="1">
      <alignment horizontal="center" vertical="center"/>
    </xf>
    <xf numFmtId="0" fontId="9" fillId="0" borderId="28" xfId="0" applyFont="1" applyBorder="1" applyAlignment="1">
      <alignment horizontal="center" vertical="center" wrapText="1"/>
    </xf>
    <xf numFmtId="0" fontId="9" fillId="0" borderId="28" xfId="0" applyFont="1" applyBorder="1" applyAlignment="1">
      <alignment horizontal="left" vertical="center" wrapText="1"/>
    </xf>
    <xf numFmtId="0" fontId="9" fillId="0" borderId="34"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3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6" xfId="0" applyFont="1" applyBorder="1" applyAlignment="1">
      <alignment horizontal="center" vertical="center"/>
    </xf>
    <xf numFmtId="0" fontId="9" fillId="0" borderId="49" xfId="0" applyFont="1" applyBorder="1" applyAlignment="1">
      <alignment horizontal="center" vertical="center"/>
    </xf>
    <xf numFmtId="0" fontId="9" fillId="0" borderId="23" xfId="0" applyFont="1" applyBorder="1" applyAlignment="1">
      <alignment horizontal="center" vertical="center"/>
    </xf>
    <xf numFmtId="0" fontId="9" fillId="0" borderId="36" xfId="0" applyFont="1" applyBorder="1" applyAlignment="1">
      <alignment horizontal="left" vertical="center" wrapText="1"/>
    </xf>
    <xf numFmtId="0" fontId="9" fillId="0" borderId="49" xfId="0" applyFont="1" applyBorder="1" applyAlignment="1">
      <alignment horizontal="left" vertical="center" wrapText="1"/>
    </xf>
    <xf numFmtId="0" fontId="9" fillId="0" borderId="23" xfId="0" applyFont="1" applyBorder="1" applyAlignment="1">
      <alignment horizontal="left" vertical="center" wrapText="1"/>
    </xf>
    <xf numFmtId="14" fontId="9" fillId="0" borderId="36" xfId="0" applyNumberFormat="1" applyFont="1" applyBorder="1" applyAlignment="1">
      <alignment horizontal="center" vertical="center"/>
    </xf>
    <xf numFmtId="14" fontId="9" fillId="0" borderId="49" xfId="0" applyNumberFormat="1" applyFont="1" applyBorder="1" applyAlignment="1">
      <alignment horizontal="center" vertical="center"/>
    </xf>
    <xf numFmtId="14" fontId="9" fillId="0" borderId="23" xfId="0" applyNumberFormat="1" applyFont="1" applyBorder="1" applyAlignment="1">
      <alignment horizontal="center" vertical="center"/>
    </xf>
    <xf numFmtId="0" fontId="9" fillId="0" borderId="27" xfId="0" applyFont="1" applyBorder="1" applyAlignment="1">
      <alignment horizontal="center" vertical="center" wrapText="1"/>
    </xf>
    <xf numFmtId="14" fontId="9" fillId="0" borderId="28" xfId="0" applyNumberFormat="1" applyFont="1" applyBorder="1" applyAlignment="1">
      <alignment horizontal="center" vertical="center"/>
    </xf>
    <xf numFmtId="0" fontId="9" fillId="0" borderId="27" xfId="0" applyFont="1" applyBorder="1" applyAlignment="1">
      <alignment horizontal="center" vertical="center"/>
    </xf>
    <xf numFmtId="43" fontId="9" fillId="0" borderId="36" xfId="5" applyFont="1" applyBorder="1" applyAlignment="1">
      <alignment horizontal="center" vertical="center"/>
    </xf>
    <xf numFmtId="43" fontId="9" fillId="0" borderId="23" xfId="5" applyFont="1" applyBorder="1" applyAlignment="1">
      <alignment horizontal="center" vertical="center"/>
    </xf>
    <xf numFmtId="43" fontId="9" fillId="0" borderId="49" xfId="5" applyFont="1" applyBorder="1" applyAlignment="1">
      <alignment horizontal="center" vertical="center"/>
    </xf>
    <xf numFmtId="0" fontId="9" fillId="0" borderId="36" xfId="2" applyFont="1" applyFill="1" applyBorder="1" applyAlignment="1">
      <alignment horizontal="center" vertical="center" wrapText="1"/>
    </xf>
    <xf numFmtId="0" fontId="9" fillId="0" borderId="49" xfId="2" applyFont="1" applyFill="1" applyBorder="1" applyAlignment="1">
      <alignment horizontal="center" vertical="center" wrapText="1"/>
    </xf>
    <xf numFmtId="0" fontId="9" fillId="0" borderId="23" xfId="2" applyFont="1" applyFill="1" applyBorder="1" applyAlignment="1">
      <alignment horizontal="center" vertical="center" wrapText="1"/>
    </xf>
    <xf numFmtId="0" fontId="9" fillId="0" borderId="36" xfId="2" applyFont="1" applyFill="1" applyBorder="1" applyAlignment="1">
      <alignment horizontal="left" vertical="center" wrapText="1"/>
    </xf>
    <xf numFmtId="0" fontId="9" fillId="0" borderId="49" xfId="2" applyFont="1" applyFill="1" applyBorder="1" applyAlignment="1">
      <alignment horizontal="left" vertical="center" wrapText="1"/>
    </xf>
    <xf numFmtId="0" fontId="9" fillId="0" borderId="23" xfId="2" applyFont="1" applyFill="1" applyBorder="1" applyAlignment="1">
      <alignment horizontal="left" vertical="center" wrapText="1"/>
    </xf>
    <xf numFmtId="14" fontId="9" fillId="0" borderId="36" xfId="2" applyNumberFormat="1" applyFont="1" applyFill="1" applyBorder="1" applyAlignment="1">
      <alignment horizontal="center" vertical="center"/>
    </xf>
    <xf numFmtId="14" fontId="9" fillId="0" borderId="49" xfId="2" applyNumberFormat="1" applyFont="1" applyFill="1" applyBorder="1" applyAlignment="1">
      <alignment horizontal="center" vertical="center"/>
    </xf>
    <xf numFmtId="14" fontId="9" fillId="0" borderId="23" xfId="2" applyNumberFormat="1" applyFont="1" applyFill="1" applyBorder="1" applyAlignment="1">
      <alignment horizontal="center" vertical="center"/>
    </xf>
    <xf numFmtId="176" fontId="9" fillId="0" borderId="36" xfId="2" applyNumberFormat="1" applyFont="1" applyFill="1" applyBorder="1" applyAlignment="1">
      <alignment horizontal="center" vertical="center"/>
    </xf>
    <xf numFmtId="0" fontId="9" fillId="0" borderId="49" xfId="2" applyFont="1" applyFill="1" applyBorder="1" applyAlignment="1">
      <alignment horizontal="center" vertical="center"/>
    </xf>
    <xf numFmtId="0" fontId="9" fillId="0" borderId="23" xfId="2" applyFont="1" applyFill="1" applyBorder="1" applyAlignment="1">
      <alignment horizontal="center" vertical="center"/>
    </xf>
    <xf numFmtId="0" fontId="9" fillId="0" borderId="36" xfId="2" applyFont="1" applyFill="1" applyBorder="1" applyAlignment="1">
      <alignment horizontal="center" vertical="center"/>
    </xf>
    <xf numFmtId="14" fontId="9" fillId="0" borderId="50" xfId="2" applyNumberFormat="1" applyFont="1" applyFill="1" applyBorder="1" applyAlignment="1">
      <alignment horizontal="center" vertical="center"/>
    </xf>
    <xf numFmtId="0" fontId="9" fillId="0" borderId="50" xfId="2" applyFont="1" applyFill="1" applyBorder="1" applyAlignment="1">
      <alignment horizontal="center" vertical="center"/>
    </xf>
    <xf numFmtId="0" fontId="9" fillId="0" borderId="9" xfId="0" applyFont="1" applyBorder="1" applyAlignment="1">
      <alignment horizontal="justify" vertical="center" wrapText="1"/>
    </xf>
    <xf numFmtId="0" fontId="9" fillId="0" borderId="50" xfId="0" applyFont="1" applyBorder="1" applyAlignment="1">
      <alignment horizontal="center" vertical="center"/>
    </xf>
    <xf numFmtId="0" fontId="9" fillId="0" borderId="50" xfId="2" applyFont="1" applyFill="1" applyBorder="1" applyAlignment="1">
      <alignment horizontal="center" vertical="center" wrapText="1"/>
    </xf>
    <xf numFmtId="0" fontId="9" fillId="0" borderId="50" xfId="2" applyFont="1" applyFill="1" applyBorder="1" applyAlignment="1">
      <alignment horizontal="left" vertical="center" wrapText="1"/>
    </xf>
    <xf numFmtId="176" fontId="9" fillId="0" borderId="49" xfId="2" applyNumberFormat="1" applyFont="1" applyFill="1" applyBorder="1" applyAlignment="1">
      <alignment horizontal="center" vertical="center"/>
    </xf>
    <xf numFmtId="176" fontId="9" fillId="0" borderId="50" xfId="2" applyNumberFormat="1" applyFont="1" applyFill="1" applyBorder="1" applyAlignment="1">
      <alignment horizontal="center" vertical="center"/>
    </xf>
    <xf numFmtId="0" fontId="10" fillId="10" borderId="2" xfId="2" applyFont="1" applyFill="1" applyBorder="1" applyAlignment="1">
      <alignment horizontal="center" vertical="center"/>
    </xf>
    <xf numFmtId="0" fontId="10" fillId="10" borderId="66" xfId="2" applyFont="1" applyFill="1" applyBorder="1" applyAlignment="1">
      <alignment horizontal="center" vertical="center"/>
    </xf>
    <xf numFmtId="0" fontId="10" fillId="10" borderId="59" xfId="2" applyFont="1" applyFill="1" applyBorder="1" applyAlignment="1">
      <alignment horizontal="center" vertical="center"/>
    </xf>
    <xf numFmtId="0" fontId="10" fillId="10" borderId="6" xfId="2" applyFont="1" applyFill="1" applyBorder="1" applyAlignment="1">
      <alignment horizontal="center" vertical="center"/>
    </xf>
    <xf numFmtId="0" fontId="10" fillId="10" borderId="47" xfId="2" applyFont="1" applyFill="1" applyBorder="1" applyAlignment="1">
      <alignment horizontal="center" vertical="center"/>
    </xf>
    <xf numFmtId="0" fontId="10" fillId="10" borderId="21" xfId="2" applyFont="1" applyFill="1" applyBorder="1" applyAlignment="1">
      <alignment horizontal="center" vertical="center"/>
    </xf>
    <xf numFmtId="0" fontId="10" fillId="10" borderId="0" xfId="2" applyFont="1" applyFill="1" applyBorder="1" applyAlignment="1">
      <alignment horizontal="center" vertical="center"/>
    </xf>
    <xf numFmtId="0" fontId="10" fillId="10" borderId="4" xfId="2" applyFont="1" applyFill="1" applyBorder="1" applyAlignment="1">
      <alignment horizontal="center" vertical="center"/>
    </xf>
    <xf numFmtId="0" fontId="10" fillId="10" borderId="26" xfId="2" applyFont="1" applyFill="1" applyBorder="1" applyAlignment="1">
      <alignment horizontal="center" vertical="center"/>
    </xf>
    <xf numFmtId="0" fontId="10" fillId="10" borderId="28" xfId="2" applyFont="1" applyFill="1" applyBorder="1" applyAlignment="1">
      <alignment horizontal="center" vertical="center"/>
    </xf>
    <xf numFmtId="0" fontId="10" fillId="10" borderId="29" xfId="2" applyFont="1" applyFill="1" applyBorder="1" applyAlignment="1">
      <alignment horizontal="center" vertical="center"/>
    </xf>
    <xf numFmtId="0" fontId="10" fillId="10" borderId="2" xfId="2" applyFont="1" applyFill="1" applyBorder="1" applyAlignment="1">
      <alignment horizontal="center" vertical="center" wrapText="1"/>
    </xf>
    <xf numFmtId="0" fontId="10" fillId="10" borderId="66" xfId="2" applyFont="1" applyFill="1" applyBorder="1" applyAlignment="1">
      <alignment horizontal="center" vertical="center" wrapText="1"/>
    </xf>
    <xf numFmtId="0" fontId="10" fillId="10" borderId="59" xfId="2" applyFont="1" applyFill="1" applyBorder="1" applyAlignment="1">
      <alignment horizontal="center" vertical="center" wrapText="1"/>
    </xf>
    <xf numFmtId="0" fontId="10" fillId="10" borderId="2" xfId="4" applyFont="1" applyFill="1" applyBorder="1" applyAlignment="1">
      <alignment horizontal="center" wrapText="1"/>
    </xf>
    <xf numFmtId="0" fontId="10" fillId="10" borderId="66" xfId="4" applyFont="1" applyFill="1" applyBorder="1" applyAlignment="1">
      <alignment horizontal="center" wrapText="1"/>
    </xf>
    <xf numFmtId="0" fontId="10" fillId="10" borderId="59" xfId="4" applyFont="1" applyFill="1" applyBorder="1" applyAlignment="1">
      <alignment horizontal="center" wrapText="1"/>
    </xf>
    <xf numFmtId="0" fontId="10" fillId="7" borderId="12" xfId="2" applyFont="1" applyFill="1" applyBorder="1" applyAlignment="1">
      <alignment horizontal="center" vertical="center"/>
    </xf>
    <xf numFmtId="0" fontId="10" fillId="7" borderId="5" xfId="2" applyFont="1" applyFill="1" applyBorder="1" applyAlignment="1">
      <alignment horizontal="center" vertical="center"/>
    </xf>
    <xf numFmtId="0" fontId="10" fillId="7" borderId="11" xfId="2" applyFont="1" applyFill="1" applyBorder="1" applyAlignment="1">
      <alignment horizontal="center" vertical="center"/>
    </xf>
    <xf numFmtId="0" fontId="9" fillId="0" borderId="46" xfId="4" applyFont="1" applyBorder="1" applyAlignment="1">
      <alignment horizontal="left" wrapText="1"/>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164" fontId="10" fillId="7" borderId="19" xfId="0" applyNumberFormat="1" applyFont="1" applyFill="1" applyBorder="1" applyAlignment="1">
      <alignment horizontal="center" vertical="center" wrapText="1"/>
    </xf>
    <xf numFmtId="164" fontId="10" fillId="7" borderId="20" xfId="0" applyNumberFormat="1" applyFont="1" applyFill="1" applyBorder="1" applyAlignment="1">
      <alignment horizontal="center" vertical="center" wrapText="1"/>
    </xf>
    <xf numFmtId="164" fontId="10" fillId="7" borderId="18" xfId="0" applyNumberFormat="1"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4" xfId="0" applyFont="1" applyFill="1" applyBorder="1" applyAlignment="1">
      <alignment horizontal="center" vertical="center" wrapText="1"/>
    </xf>
  </cellXfs>
  <cellStyles count="8">
    <cellStyle name="Millares" xfId="5" builtinId="3"/>
    <cellStyle name="Normal" xfId="0" builtinId="0"/>
    <cellStyle name="Normal 2" xfId="4" xr:uid="{00000000-0005-0000-0000-000002000000}"/>
    <cellStyle name="Normal 3" xfId="6" xr:uid="{00000000-0005-0000-0000-000003000000}"/>
    <cellStyle name="Normal 4" xfId="7" xr:uid="{00000000-0005-0000-0000-000004000000}"/>
    <cellStyle name="Normal_ESTR98" xfId="1" xr:uid="{00000000-0005-0000-0000-000005000000}"/>
    <cellStyle name="Normal_PLAZAS98" xfId="2" xr:uid="{00000000-0005-0000-0000-000006000000}"/>
    <cellStyle name="Normal_SPGG98" xfId="3" xr:uid="{00000000-0005-0000-0000-000007000000}"/>
  </cellStyles>
  <dxfs count="4">
    <dxf>
      <fill>
        <patternFill patternType="solid">
          <fgColor rgb="FFCCCCCC"/>
          <bgColor rgb="FFCCCCCC"/>
        </patternFill>
      </fill>
    </dxf>
    <dxf>
      <fill>
        <patternFill patternType="solid">
          <fgColor rgb="FFCCCCCC"/>
          <bgColor rgb="FFCCCCCC"/>
        </patternFill>
      </fill>
    </dxf>
    <dxf>
      <font>
        <b/>
      </font>
      <fill>
        <patternFill patternType="solid">
          <fgColor rgb="FFFFFF00"/>
          <bgColor rgb="FFFFFF00"/>
        </patternFill>
      </fill>
    </dxf>
    <dxf>
      <font>
        <b/>
      </font>
      <fill>
        <patternFill patternType="solid">
          <fgColor rgb="FF92D050"/>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wnloads/SEGUIMIENTO%20A%20LAS%20CONTRATACIONES%2026-01-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CRITORIO\MARIZOL\MARIZOL%202021\MODULO%20INFORHUS\ARCHIVOS%20MARY%20REGION\inforh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RIMIENTOS 2021 "/>
      <sheetName val="NUM SOL CCP Y EXP CON"/>
      <sheetName val="PLAN ANUAL"/>
      <sheetName val="PROC.SELECCION"/>
      <sheetName val="NUM SOL COTIZACION"/>
      <sheetName val="Copia de REQUERIMIENTOS 2021 "/>
      <sheetName val="Hoja 26"/>
      <sheetName val="NUM PROCESO"/>
      <sheetName val="NUM CUADRO COMP"/>
      <sheetName val="AUXILIAR"/>
      <sheetName val="METAS"/>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_padron_nominal - 2021-0"/>
    </sheetNames>
    <sheetDataSet>
      <sheetData sheetId="0" refreshError="1">
        <row r="1">
          <cell r="S1" t="str">
            <v>Número de Documento</v>
          </cell>
          <cell r="T1" t="str">
            <v>Nombres</v>
          </cell>
          <cell r="U1" t="str">
            <v>Apellido Paterno</v>
          </cell>
          <cell r="V1" t="str">
            <v>Apellido Materno</v>
          </cell>
          <cell r="W1" t="str">
            <v>Apellido de Casada</v>
          </cell>
          <cell r="X1" t="str">
            <v>Fecha Nacimiento</v>
          </cell>
          <cell r="Y1" t="str">
            <v>Sexo</v>
          </cell>
          <cell r="Z1" t="str">
            <v>Estado Civil</v>
          </cell>
          <cell r="AA1" t="str">
            <v>Direcciones</v>
          </cell>
          <cell r="AB1" t="str">
            <v>Número RUC</v>
          </cell>
          <cell r="AC1" t="str">
            <v>Correos</v>
          </cell>
          <cell r="AD1" t="str">
            <v>Telefonos</v>
          </cell>
          <cell r="AE1" t="str">
            <v>Nivel Educativo</v>
          </cell>
          <cell r="AF1" t="str">
            <v>Grado Educativo</v>
          </cell>
          <cell r="AG1" t="str">
            <v>Profesión</v>
          </cell>
          <cell r="AH1" t="str">
            <v>Condición Profesión</v>
          </cell>
        </row>
        <row r="2">
          <cell r="S2" t="str">
            <v>31460263</v>
          </cell>
          <cell r="T2" t="str">
            <v>CLIMACO</v>
          </cell>
          <cell r="U2" t="str">
            <v>ACUÑA</v>
          </cell>
          <cell r="V2" t="str">
            <v>DOMINGUEZ</v>
          </cell>
          <cell r="W2" t="str">
            <v>SIN DATOS</v>
          </cell>
          <cell r="X2" t="str">
            <v>30/03/1963</v>
          </cell>
          <cell r="Y2" t="str">
            <v>Masculino</v>
          </cell>
          <cell r="Z2" t="str">
            <v>Divorciado</v>
          </cell>
          <cell r="AA2" t="str">
            <v>AV.MARTINELLY S/N</v>
          </cell>
          <cell r="AB2" t="str">
            <v>10314602639</v>
          </cell>
          <cell r="AC2">
            <v>0</v>
          </cell>
          <cell r="AD2" t="str">
            <v>950908000,974442290</v>
          </cell>
          <cell r="AE2" t="str">
            <v>Superior Técnico</v>
          </cell>
          <cell r="AF2" t="str">
            <v>Técnico superior incompleto</v>
          </cell>
          <cell r="AG2" t="str">
            <v>TECNICO EN SALUD</v>
          </cell>
          <cell r="AH2" t="str">
            <v>ESTUDIANTE</v>
          </cell>
        </row>
        <row r="3">
          <cell r="S3" t="str">
            <v>10103467</v>
          </cell>
          <cell r="T3" t="str">
            <v>CLEMENTINA JESUS</v>
          </cell>
          <cell r="U3" t="str">
            <v>BACILIO</v>
          </cell>
          <cell r="V3" t="str">
            <v>GUTIERREZ</v>
          </cell>
          <cell r="W3" t="str">
            <v>SIN DATOS</v>
          </cell>
          <cell r="X3" t="str">
            <v>31/07/1972</v>
          </cell>
          <cell r="Y3" t="str">
            <v>Femenino</v>
          </cell>
          <cell r="Z3" t="str">
            <v>Soltero</v>
          </cell>
          <cell r="AA3" t="str">
            <v>AV LA CULTURA 228</v>
          </cell>
          <cell r="AB3" t="str">
            <v>10101034670</v>
          </cell>
          <cell r="AC3" t="str">
            <v>jechito8@hotmail.com</v>
          </cell>
          <cell r="AD3" t="str">
            <v>990281417</v>
          </cell>
          <cell r="AE3" t="str">
            <v>Superior Universitario</v>
          </cell>
          <cell r="AF3" t="str">
            <v>Superior completo</v>
          </cell>
          <cell r="AG3" t="str">
            <v>CIRUJANO DENTISTA</v>
          </cell>
          <cell r="AH3" t="str">
            <v>TITULO</v>
          </cell>
        </row>
        <row r="4">
          <cell r="S4" t="str">
            <v>40454480</v>
          </cell>
          <cell r="T4" t="str">
            <v>MODESTA CLORINDA</v>
          </cell>
          <cell r="U4" t="str">
            <v>BACILIO</v>
          </cell>
          <cell r="V4" t="str">
            <v>GUTIERREZ</v>
          </cell>
          <cell r="W4" t="str">
            <v>SIN DATOS</v>
          </cell>
          <cell r="X4" t="str">
            <v>12/01/1980</v>
          </cell>
          <cell r="Y4" t="str">
            <v>Femenino</v>
          </cell>
          <cell r="Z4" t="str">
            <v>Soltero</v>
          </cell>
          <cell r="AA4" t="str">
            <v>PSJ.LA VICTORIA 175-BARR.SAN MARTIN</v>
          </cell>
          <cell r="AB4" t="str">
            <v>10404540808</v>
          </cell>
          <cell r="AC4" t="str">
            <v>clori2004@hotmail.com</v>
          </cell>
          <cell r="AD4" t="str">
            <v>983751714</v>
          </cell>
          <cell r="AE4" t="str">
            <v>Superior Universitario</v>
          </cell>
          <cell r="AF4" t="str">
            <v>Superior completo</v>
          </cell>
          <cell r="AG4" t="str">
            <v>OBSTETRA</v>
          </cell>
          <cell r="AH4" t="str">
            <v>TITULO</v>
          </cell>
        </row>
        <row r="5">
          <cell r="S5" t="str">
            <v>40165648</v>
          </cell>
          <cell r="T5" t="str">
            <v>FLOR FORTUNATA</v>
          </cell>
          <cell r="U5" t="str">
            <v>BECERRA</v>
          </cell>
          <cell r="V5" t="str">
            <v>HUACAN</v>
          </cell>
          <cell r="W5" t="str">
            <v>SIN DATOS</v>
          </cell>
          <cell r="X5" t="str">
            <v>14/03/1979</v>
          </cell>
          <cell r="Y5" t="str">
            <v>Femenino</v>
          </cell>
          <cell r="Z5" t="str">
            <v>Soltero</v>
          </cell>
          <cell r="AA5" t="str">
            <v>JR. EL CARMEN 605</v>
          </cell>
          <cell r="AB5" t="str">
            <v>10401656486</v>
          </cell>
          <cell r="AC5" t="str">
            <v>flor170379@gmail.com</v>
          </cell>
          <cell r="AD5" t="str">
            <v>988683807</v>
          </cell>
          <cell r="AE5" t="str">
            <v>Superior Universitario</v>
          </cell>
          <cell r="AF5" t="str">
            <v>Superior completo</v>
          </cell>
          <cell r="AG5" t="str">
            <v>OBSTETRA</v>
          </cell>
          <cell r="AH5" t="str">
            <v>TITULO</v>
          </cell>
        </row>
        <row r="6">
          <cell r="S6" t="str">
            <v>40057295</v>
          </cell>
          <cell r="T6" t="str">
            <v>FELICITAS</v>
          </cell>
          <cell r="U6" t="str">
            <v>CACERES</v>
          </cell>
          <cell r="V6" t="str">
            <v>CURO</v>
          </cell>
          <cell r="W6" t="str">
            <v>SIN DATOS</v>
          </cell>
          <cell r="X6" t="str">
            <v>23/11/1978</v>
          </cell>
          <cell r="Y6" t="str">
            <v>Femenino</v>
          </cell>
          <cell r="Z6" t="str">
            <v>Soltero</v>
          </cell>
          <cell r="AA6" t="str">
            <v>JR. MATEO PUMACAHUA S/N URIPA</v>
          </cell>
          <cell r="AB6" t="str">
            <v>10400572955</v>
          </cell>
          <cell r="AC6" t="str">
            <v>felicitascc78@gmail.com</v>
          </cell>
          <cell r="AD6" t="str">
            <v>953433368</v>
          </cell>
          <cell r="AE6" t="str">
            <v>Superior Técnico</v>
          </cell>
          <cell r="AF6" t="str">
            <v>Técnico superior completo</v>
          </cell>
          <cell r="AG6" t="str">
            <v>TECNICO EN ENFERMERIA</v>
          </cell>
          <cell r="AH6" t="str">
            <v>TITULO</v>
          </cell>
        </row>
        <row r="7">
          <cell r="S7" t="str">
            <v>41622431</v>
          </cell>
          <cell r="T7" t="str">
            <v>KARINA</v>
          </cell>
          <cell r="U7" t="str">
            <v>CALSIN</v>
          </cell>
          <cell r="V7" t="str">
            <v>HUAYHUA</v>
          </cell>
          <cell r="W7" t="str">
            <v>SIN DATOS</v>
          </cell>
          <cell r="X7" t="str">
            <v>08/01/1982</v>
          </cell>
          <cell r="Y7" t="str">
            <v>Femenino</v>
          </cell>
          <cell r="Z7" t="str">
            <v>Soltero</v>
          </cell>
          <cell r="AA7" t="str">
            <v>CP. AHUAYRO</v>
          </cell>
          <cell r="AB7" t="str">
            <v>10416224311</v>
          </cell>
          <cell r="AC7" t="str">
            <v>karytach@gmail.com</v>
          </cell>
          <cell r="AD7" t="str">
            <v>968500081</v>
          </cell>
          <cell r="AE7" t="str">
            <v>Superior Universitario</v>
          </cell>
          <cell r="AF7" t="str">
            <v>Superior completo</v>
          </cell>
          <cell r="AG7" t="str">
            <v>ENFERMERA(O)</v>
          </cell>
          <cell r="AH7" t="str">
            <v>TITULO</v>
          </cell>
        </row>
        <row r="8">
          <cell r="S8" t="str">
            <v>31483133</v>
          </cell>
          <cell r="T8" t="str">
            <v>ALEJANDRO</v>
          </cell>
          <cell r="U8" t="str">
            <v>CALIZAYA</v>
          </cell>
          <cell r="V8" t="str">
            <v>CHINO</v>
          </cell>
          <cell r="W8" t="str">
            <v>SIN DATOS</v>
          </cell>
          <cell r="X8" t="str">
            <v>18/02/1953</v>
          </cell>
          <cell r="Y8" t="str">
            <v>Masculino</v>
          </cell>
          <cell r="Z8" t="str">
            <v>Casado</v>
          </cell>
          <cell r="AA8" t="str">
            <v>AV.CESAR VALLEJO S/N</v>
          </cell>
          <cell r="AB8">
            <v>0</v>
          </cell>
          <cell r="AC8" t="str">
            <v>calichin.aymara@gmail.com</v>
          </cell>
          <cell r="AD8">
            <v>0</v>
          </cell>
          <cell r="AE8" t="str">
            <v>Superior Técnico</v>
          </cell>
          <cell r="AF8" t="str">
            <v>Técnico superior completo</v>
          </cell>
          <cell r="AG8" t="str">
            <v>TECNICO EN ENFERMERIA</v>
          </cell>
          <cell r="AH8" t="str">
            <v>TITULO</v>
          </cell>
        </row>
        <row r="9">
          <cell r="S9" t="str">
            <v>42488507</v>
          </cell>
          <cell r="T9" t="str">
            <v>YENNY</v>
          </cell>
          <cell r="U9" t="str">
            <v>CARBAJAL</v>
          </cell>
          <cell r="V9" t="str">
            <v>GALINDO</v>
          </cell>
          <cell r="W9" t="str">
            <v>SIN DATOS</v>
          </cell>
          <cell r="X9" t="str">
            <v>11/05/1984</v>
          </cell>
          <cell r="Y9" t="str">
            <v>Femenino</v>
          </cell>
          <cell r="Z9" t="str">
            <v>Soltero</v>
          </cell>
          <cell r="AA9" t="str">
            <v>CP. AHUAYRO</v>
          </cell>
          <cell r="AB9" t="str">
            <v>10424885075</v>
          </cell>
          <cell r="AC9" t="str">
            <v>yennycg05@gmail.com</v>
          </cell>
          <cell r="AD9" t="str">
            <v>997952370</v>
          </cell>
          <cell r="AE9" t="str">
            <v>Superior Universitario</v>
          </cell>
          <cell r="AF9" t="str">
            <v>Superior completo</v>
          </cell>
          <cell r="AG9" t="str">
            <v>ENFERMERA(O)</v>
          </cell>
          <cell r="AH9" t="str">
            <v>TITULO</v>
          </cell>
        </row>
        <row r="10">
          <cell r="S10" t="str">
            <v>31477740</v>
          </cell>
          <cell r="T10" t="str">
            <v>ELFAS SAMUEL</v>
          </cell>
          <cell r="U10" t="str">
            <v>CASO</v>
          </cell>
          <cell r="V10" t="str">
            <v>BERROCAL</v>
          </cell>
          <cell r="W10" t="str">
            <v>SIN DATOS</v>
          </cell>
          <cell r="X10" t="str">
            <v>16/02/1961</v>
          </cell>
          <cell r="Y10" t="str">
            <v>Masculino</v>
          </cell>
          <cell r="Z10" t="str">
            <v>Soltero</v>
          </cell>
          <cell r="AA10" t="str">
            <v>JR.MARIA PARADO DE BELLIDO S/N</v>
          </cell>
          <cell r="AB10" t="str">
            <v>10314777404</v>
          </cell>
          <cell r="AC10" t="str">
            <v>casoelfas1961@gmail.com</v>
          </cell>
          <cell r="AD10" t="str">
            <v>986556238</v>
          </cell>
          <cell r="AE10" t="str">
            <v>Superior Técnico</v>
          </cell>
          <cell r="AF10" t="str">
            <v>Técnico superior completo</v>
          </cell>
          <cell r="AG10" t="str">
            <v>TECNICO LABORATORISTA</v>
          </cell>
          <cell r="AH10" t="str">
            <v>TITULO</v>
          </cell>
        </row>
        <row r="11">
          <cell r="S11" t="str">
            <v>31464209</v>
          </cell>
          <cell r="T11" t="str">
            <v>ANASTASIA</v>
          </cell>
          <cell r="U11" t="str">
            <v>CUEVAS</v>
          </cell>
          <cell r="V11" t="str">
            <v>DE HUACRE</v>
          </cell>
          <cell r="W11" t="str">
            <v>SIN DATOS</v>
          </cell>
          <cell r="X11" t="str">
            <v>25/12/1958</v>
          </cell>
          <cell r="Y11" t="str">
            <v>Femenino</v>
          </cell>
          <cell r="Z11" t="str">
            <v>Casado</v>
          </cell>
          <cell r="AA11" t="str">
            <v>AV JOSE MARIA ARGUEDAS</v>
          </cell>
          <cell r="AB11" t="str">
            <v>10314642096</v>
          </cell>
          <cell r="AC11">
            <v>0</v>
          </cell>
          <cell r="AD11" t="str">
            <v>987008350</v>
          </cell>
          <cell r="AE11" t="str">
            <v>Primaria</v>
          </cell>
          <cell r="AF11" t="str">
            <v>Primaria completa</v>
          </cell>
          <cell r="AG11">
            <v>0</v>
          </cell>
          <cell r="AH11">
            <v>0</v>
          </cell>
        </row>
        <row r="12">
          <cell r="S12" t="str">
            <v>41717798</v>
          </cell>
          <cell r="T12" t="str">
            <v>MILAGROS MABEL</v>
          </cell>
          <cell r="U12" t="str">
            <v>ECOS</v>
          </cell>
          <cell r="V12" t="str">
            <v>RAMOS</v>
          </cell>
          <cell r="W12" t="str">
            <v>SIN DATOS</v>
          </cell>
          <cell r="X12" t="str">
            <v>20/01/1983</v>
          </cell>
          <cell r="Y12" t="str">
            <v>Femenino</v>
          </cell>
          <cell r="Z12" t="str">
            <v>Soltero</v>
          </cell>
          <cell r="AA12" t="str">
            <v>AVDA. JUAN PABLO FERNANDINI</v>
          </cell>
          <cell r="AB12" t="str">
            <v>10417177987</v>
          </cell>
          <cell r="AC12" t="str">
            <v>mimaecora20@hotmail.com</v>
          </cell>
          <cell r="AD12" t="str">
            <v>999170329,999170329</v>
          </cell>
          <cell r="AE12" t="str">
            <v>Superior Universitario</v>
          </cell>
          <cell r="AF12" t="str">
            <v>Superior completo</v>
          </cell>
          <cell r="AG12" t="str">
            <v>ENFERMERA(O)</v>
          </cell>
          <cell r="AH12" t="str">
            <v>TITULO</v>
          </cell>
        </row>
        <row r="13">
          <cell r="S13" t="str">
            <v>41189296</v>
          </cell>
          <cell r="T13" t="str">
            <v>JEFFERSON</v>
          </cell>
          <cell r="U13" t="str">
            <v>GALINDO</v>
          </cell>
          <cell r="V13" t="str">
            <v>GALVEZ</v>
          </cell>
          <cell r="W13" t="str">
            <v>SIN DATOS</v>
          </cell>
          <cell r="X13" t="str">
            <v>13/01/1982</v>
          </cell>
          <cell r="Y13" t="str">
            <v>Masculino</v>
          </cell>
          <cell r="Z13" t="str">
            <v>Soltero</v>
          </cell>
          <cell r="AA13" t="str">
            <v>MATEO PUMACAHUA</v>
          </cell>
          <cell r="AB13" t="str">
            <v>10411892960</v>
          </cell>
          <cell r="AC13" t="str">
            <v>jef_ga@hotmail.com,jefgasalud@gmail.com</v>
          </cell>
          <cell r="AD13" t="str">
            <v>996265454,987082048</v>
          </cell>
          <cell r="AE13" t="str">
            <v>Superior Universitario</v>
          </cell>
          <cell r="AF13" t="str">
            <v>Superior completo</v>
          </cell>
          <cell r="AG13" t="str">
            <v>OBSTETRA</v>
          </cell>
          <cell r="AH13" t="str">
            <v>TITULO</v>
          </cell>
        </row>
        <row r="14">
          <cell r="S14" t="str">
            <v>40395301</v>
          </cell>
          <cell r="T14" t="str">
            <v>SAMUEL ALCADIO</v>
          </cell>
          <cell r="U14" t="str">
            <v>GUTIERREZ</v>
          </cell>
          <cell r="V14" t="str">
            <v>PILLACA</v>
          </cell>
          <cell r="W14" t="str">
            <v>SIN DATOS</v>
          </cell>
          <cell r="X14" t="str">
            <v>21/12/1979</v>
          </cell>
          <cell r="Y14" t="str">
            <v>Masculino</v>
          </cell>
          <cell r="Z14" t="str">
            <v>Soltero</v>
          </cell>
          <cell r="AA14" t="str">
            <v>COM. ANCCOPACCHA</v>
          </cell>
          <cell r="AB14" t="str">
            <v>10403953011</v>
          </cell>
          <cell r="AC14" t="str">
            <v>samuelgutierrezpillaca@gmail.com</v>
          </cell>
          <cell r="AD14" t="str">
            <v>958393346</v>
          </cell>
          <cell r="AE14" t="str">
            <v>Superior Técnico</v>
          </cell>
          <cell r="AF14" t="str">
            <v>Técnico superior completo</v>
          </cell>
          <cell r="AG14" t="str">
            <v>TECNICO EN ENFERMERIA</v>
          </cell>
          <cell r="AH14" t="str">
            <v>TITULO</v>
          </cell>
        </row>
        <row r="15">
          <cell r="S15" t="str">
            <v>31036579</v>
          </cell>
          <cell r="T15" t="str">
            <v>FLORA</v>
          </cell>
          <cell r="U15" t="str">
            <v>GUTIERREZ</v>
          </cell>
          <cell r="V15" t="str">
            <v>VELASQUEZ</v>
          </cell>
          <cell r="W15" t="str">
            <v>SIN DATOS</v>
          </cell>
          <cell r="X15" t="str">
            <v>09/05/1976</v>
          </cell>
          <cell r="Y15" t="str">
            <v>Femenino</v>
          </cell>
          <cell r="Z15" t="str">
            <v>Soltero</v>
          </cell>
          <cell r="AA15" t="str">
            <v>AV.CANADA 124</v>
          </cell>
          <cell r="AB15" t="str">
            <v>10310365799</v>
          </cell>
          <cell r="AC15" t="str">
            <v>floguve11@hotmail.com</v>
          </cell>
          <cell r="AD15" t="str">
            <v>983990546</v>
          </cell>
          <cell r="AE15" t="str">
            <v>Superior Universitario</v>
          </cell>
          <cell r="AF15" t="str">
            <v>Superior completo</v>
          </cell>
          <cell r="AG15" t="str">
            <v>ENFERMERA(O)</v>
          </cell>
          <cell r="AH15" t="str">
            <v>TITULO</v>
          </cell>
        </row>
        <row r="16">
          <cell r="S16" t="str">
            <v>31464418</v>
          </cell>
          <cell r="T16" t="str">
            <v>EUGENIO</v>
          </cell>
          <cell r="U16" t="str">
            <v>HUACRE</v>
          </cell>
          <cell r="V16" t="str">
            <v>CCANAMPA</v>
          </cell>
          <cell r="W16" t="str">
            <v>SIN DATOS</v>
          </cell>
          <cell r="X16" t="str">
            <v>28/06/1953</v>
          </cell>
          <cell r="Y16" t="str">
            <v>Masculino</v>
          </cell>
          <cell r="Z16" t="str">
            <v>Casado</v>
          </cell>
          <cell r="AA16" t="str">
            <v>CERCADO URIPA</v>
          </cell>
          <cell r="AB16" t="str">
            <v>10314644188</v>
          </cell>
          <cell r="AC16">
            <v>0</v>
          </cell>
          <cell r="AD16" t="str">
            <v>982377233</v>
          </cell>
          <cell r="AE16" t="str">
            <v>Primaria</v>
          </cell>
          <cell r="AF16" t="str">
            <v>Primaria completa</v>
          </cell>
          <cell r="AG16">
            <v>0</v>
          </cell>
          <cell r="AH16">
            <v>0</v>
          </cell>
        </row>
        <row r="17">
          <cell r="S17" t="str">
            <v>31475384</v>
          </cell>
          <cell r="T17" t="str">
            <v>ZENON</v>
          </cell>
          <cell r="U17" t="str">
            <v>HUAMAN</v>
          </cell>
          <cell r="V17" t="str">
            <v>CURO</v>
          </cell>
          <cell r="W17" t="str">
            <v>SIN DATOS</v>
          </cell>
          <cell r="X17" t="str">
            <v>30/07/1967</v>
          </cell>
          <cell r="Y17" t="str">
            <v>Masculino</v>
          </cell>
          <cell r="Z17" t="str">
            <v>Casado</v>
          </cell>
          <cell r="AA17" t="str">
            <v>AV.GARCILAZO DE LA VEGA S/N</v>
          </cell>
          <cell r="AB17" t="str">
            <v>10314753840</v>
          </cell>
          <cell r="AC17" t="str">
            <v>zenonhuamancuro@gmail.com</v>
          </cell>
          <cell r="AD17" t="str">
            <v>940337532</v>
          </cell>
          <cell r="AE17" t="str">
            <v>Superior Técnico</v>
          </cell>
          <cell r="AF17" t="str">
            <v>Técnico superior completo</v>
          </cell>
          <cell r="AG17" t="str">
            <v>TECNICO EN ENFERMERIA</v>
          </cell>
          <cell r="AH17" t="str">
            <v>TITULO</v>
          </cell>
        </row>
        <row r="18">
          <cell r="S18" t="str">
            <v>28293621</v>
          </cell>
          <cell r="T18" t="str">
            <v>LURDES</v>
          </cell>
          <cell r="U18" t="str">
            <v>HURTADO</v>
          </cell>
          <cell r="V18" t="str">
            <v>RIVERA</v>
          </cell>
          <cell r="W18" t="str">
            <v>SIN DATOS</v>
          </cell>
          <cell r="X18" t="str">
            <v>01/02/1973</v>
          </cell>
          <cell r="Y18" t="str">
            <v>Femenino</v>
          </cell>
          <cell r="Z18" t="str">
            <v>Soltero</v>
          </cell>
          <cell r="AA18" t="str">
            <v>JR.BASILIO AYUQUI 407 LEON PAMPA</v>
          </cell>
          <cell r="AB18" t="str">
            <v>10282936211</v>
          </cell>
          <cell r="AC18" t="str">
            <v>lurdeshurtadorivera@hotmail.com</v>
          </cell>
          <cell r="AD18" t="str">
            <v>994433910</v>
          </cell>
          <cell r="AE18" t="str">
            <v>Superior Universitario</v>
          </cell>
          <cell r="AF18" t="str">
            <v>Superior completo</v>
          </cell>
          <cell r="AG18" t="str">
            <v>OBSTETRA</v>
          </cell>
          <cell r="AH18" t="str">
            <v>TITULO</v>
          </cell>
        </row>
        <row r="19">
          <cell r="S19" t="str">
            <v>31185502</v>
          </cell>
          <cell r="T19" t="str">
            <v>KETY</v>
          </cell>
          <cell r="U19" t="str">
            <v>IÑIGO</v>
          </cell>
          <cell r="V19" t="str">
            <v>ANDIA</v>
          </cell>
          <cell r="W19" t="str">
            <v>SIN DATOS</v>
          </cell>
          <cell r="X19" t="str">
            <v>17/12/1976</v>
          </cell>
          <cell r="Y19" t="str">
            <v>Femenino</v>
          </cell>
          <cell r="Z19" t="str">
            <v>Soltero</v>
          </cell>
          <cell r="AA19" t="str">
            <v>JR.COMERCIO S/N</v>
          </cell>
          <cell r="AB19" t="str">
            <v>10311855021</v>
          </cell>
          <cell r="AC19" t="str">
            <v>ketyinigoandia@gmail.com</v>
          </cell>
          <cell r="AD19" t="str">
            <v>927118792</v>
          </cell>
          <cell r="AE19" t="str">
            <v>Superior Técnico</v>
          </cell>
          <cell r="AF19" t="str">
            <v>Técnico superior completo</v>
          </cell>
          <cell r="AG19" t="str">
            <v>TECNICO EN ENFERMERIA</v>
          </cell>
          <cell r="AH19" t="str">
            <v>TITULO</v>
          </cell>
        </row>
        <row r="20">
          <cell r="S20" t="str">
            <v>31015293</v>
          </cell>
          <cell r="T20" t="str">
            <v>EDITH</v>
          </cell>
          <cell r="U20" t="str">
            <v>MACCAPA</v>
          </cell>
          <cell r="V20" t="str">
            <v>CHANCA</v>
          </cell>
          <cell r="W20" t="str">
            <v>SIN DATOS</v>
          </cell>
          <cell r="X20" t="str">
            <v>28/10/1975</v>
          </cell>
          <cell r="Y20" t="str">
            <v>Femenino</v>
          </cell>
          <cell r="Z20" t="str">
            <v>Soltero</v>
          </cell>
          <cell r="AA20" t="str">
            <v>CUSCO S/N</v>
          </cell>
          <cell r="AB20" t="str">
            <v>10310152931</v>
          </cell>
          <cell r="AC20" t="str">
            <v>gutierreznajarro@gmail.com</v>
          </cell>
          <cell r="AD20" t="str">
            <v>957031040,999187400,957031040,999187400</v>
          </cell>
          <cell r="AE20" t="str">
            <v>Superior Universitario</v>
          </cell>
          <cell r="AF20" t="str">
            <v>Superior completo</v>
          </cell>
          <cell r="AG20" t="str">
            <v>ENFERMERA(O)</v>
          </cell>
          <cell r="AH20" t="str">
            <v>TITULO</v>
          </cell>
        </row>
        <row r="21">
          <cell r="S21" t="str">
            <v>02407413</v>
          </cell>
          <cell r="T21" t="str">
            <v>NORMA</v>
          </cell>
          <cell r="U21" t="str">
            <v>MAQUERA</v>
          </cell>
          <cell r="V21" t="str">
            <v>VALERIANO</v>
          </cell>
          <cell r="W21" t="str">
            <v>SIN DATOS</v>
          </cell>
          <cell r="X21" t="str">
            <v>31/07/1964</v>
          </cell>
          <cell r="Y21" t="str">
            <v>Femenino</v>
          </cell>
          <cell r="Z21" t="str">
            <v>Soltero</v>
          </cell>
          <cell r="AA21" t="str">
            <v>JR.JUAN ANTONIO TRELLES 135</v>
          </cell>
          <cell r="AB21" t="str">
            <v>10024074132</v>
          </cell>
          <cell r="AC21">
            <v>0</v>
          </cell>
          <cell r="AD21" t="str">
            <v>944015715</v>
          </cell>
          <cell r="AE21" t="str">
            <v>Superior Universitario</v>
          </cell>
          <cell r="AF21" t="str">
            <v>Superior completo</v>
          </cell>
          <cell r="AG21" t="str">
            <v>OBSTETRA</v>
          </cell>
          <cell r="AH21" t="str">
            <v>TITULO</v>
          </cell>
        </row>
        <row r="22">
          <cell r="S22" t="str">
            <v>40350191</v>
          </cell>
          <cell r="T22" t="str">
            <v>LOURDES</v>
          </cell>
          <cell r="U22" t="str">
            <v>MURILLO</v>
          </cell>
          <cell r="V22" t="str">
            <v>QUISPE</v>
          </cell>
          <cell r="W22" t="str">
            <v>SIN DATOS</v>
          </cell>
          <cell r="X22" t="str">
            <v>16/08/1979</v>
          </cell>
          <cell r="Y22" t="str">
            <v>Femenino</v>
          </cell>
          <cell r="Z22" t="str">
            <v>Soltero</v>
          </cell>
          <cell r="AA22" t="str">
            <v>JR. CALIXTO ARESTEGUI 1116</v>
          </cell>
          <cell r="AB22" t="str">
            <v>10403501919</v>
          </cell>
          <cell r="AC22" t="str">
            <v>dambala5@hotmail.com</v>
          </cell>
          <cell r="AD22" t="str">
            <v>983991971</v>
          </cell>
          <cell r="AE22" t="str">
            <v>Superior Universitario</v>
          </cell>
          <cell r="AF22" t="str">
            <v>Superior completo</v>
          </cell>
          <cell r="AG22" t="str">
            <v>NUTRICIONISTA</v>
          </cell>
          <cell r="AH22" t="str">
            <v>TITULO</v>
          </cell>
        </row>
        <row r="23">
          <cell r="S23" t="str">
            <v>41428154</v>
          </cell>
          <cell r="T23" t="str">
            <v>MEREDITH ANALY</v>
          </cell>
          <cell r="U23" t="str">
            <v>ORDOÑEZ</v>
          </cell>
          <cell r="V23" t="str">
            <v>PALOMINO</v>
          </cell>
          <cell r="W23" t="str">
            <v>SIN DATOS</v>
          </cell>
          <cell r="X23" t="str">
            <v>17/06/1982</v>
          </cell>
          <cell r="Y23" t="str">
            <v>Femenino</v>
          </cell>
          <cell r="Z23" t="str">
            <v>Soltero</v>
          </cell>
          <cell r="AA23" t="str">
            <v>AV.CORONEL PARRA 2177</v>
          </cell>
          <cell r="AB23" t="str">
            <v>10414281546</v>
          </cell>
          <cell r="AC23" t="str">
            <v>meredith2303@gmail.com</v>
          </cell>
          <cell r="AD23" t="str">
            <v>064633237,953280030</v>
          </cell>
          <cell r="AE23" t="str">
            <v>Superior Universitario</v>
          </cell>
          <cell r="AF23" t="str">
            <v>Superior completo</v>
          </cell>
          <cell r="AG23" t="str">
            <v>OBSTETRA</v>
          </cell>
          <cell r="AH23" t="str">
            <v>TITULO</v>
          </cell>
        </row>
        <row r="24">
          <cell r="S24" t="str">
            <v>22083982</v>
          </cell>
          <cell r="T24" t="str">
            <v>ANACLETA</v>
          </cell>
          <cell r="U24" t="str">
            <v>PAMPAÑAUPA</v>
          </cell>
          <cell r="V24" t="str">
            <v>HUARCAYA</v>
          </cell>
          <cell r="W24" t="str">
            <v>SIN DATOS</v>
          </cell>
          <cell r="X24" t="str">
            <v>13/07/1966</v>
          </cell>
          <cell r="Y24" t="str">
            <v>Femenino</v>
          </cell>
          <cell r="Z24" t="str">
            <v>Soltero</v>
          </cell>
          <cell r="AA24" t="str">
            <v>J. TRELLES</v>
          </cell>
          <cell r="AB24" t="str">
            <v>10220839821</v>
          </cell>
          <cell r="AC24" t="str">
            <v>anahuarc@gmail.com</v>
          </cell>
          <cell r="AD24" t="str">
            <v>961795175</v>
          </cell>
          <cell r="AE24" t="str">
            <v>Superior Técnico</v>
          </cell>
          <cell r="AF24" t="str">
            <v>Técnico superior completo</v>
          </cell>
          <cell r="AG24" t="str">
            <v>TECNICO EN ENFERMERIA</v>
          </cell>
          <cell r="AH24" t="str">
            <v>TITULO</v>
          </cell>
        </row>
        <row r="25">
          <cell r="S25" t="str">
            <v>31481323</v>
          </cell>
          <cell r="T25" t="str">
            <v>RICARDINA</v>
          </cell>
          <cell r="U25" t="str">
            <v>PEREZ</v>
          </cell>
          <cell r="V25" t="str">
            <v>CCAHUANA</v>
          </cell>
          <cell r="W25" t="str">
            <v>SIN DATOS</v>
          </cell>
          <cell r="X25" t="str">
            <v>03/04/1972</v>
          </cell>
          <cell r="Y25" t="str">
            <v>Femenino</v>
          </cell>
          <cell r="Z25" t="str">
            <v>Soltero</v>
          </cell>
          <cell r="AA25" t="str">
            <v>CERCADO</v>
          </cell>
          <cell r="AB25" t="str">
            <v>10314813231</v>
          </cell>
          <cell r="AC25" t="str">
            <v>larry_kevin@ouclook.es</v>
          </cell>
          <cell r="AD25" t="str">
            <v>996355473</v>
          </cell>
          <cell r="AE25" t="str">
            <v>Superior Técnico</v>
          </cell>
          <cell r="AF25" t="str">
            <v>Técnico superior completo</v>
          </cell>
          <cell r="AG25" t="str">
            <v>TECNICO EN ENFERMERIA</v>
          </cell>
          <cell r="AH25" t="str">
            <v>TITULO</v>
          </cell>
        </row>
        <row r="26">
          <cell r="S26" t="str">
            <v>31462268</v>
          </cell>
          <cell r="T26" t="str">
            <v>AURELIO</v>
          </cell>
          <cell r="U26" t="str">
            <v>POZO</v>
          </cell>
          <cell r="V26" t="str">
            <v>CHAVEZ</v>
          </cell>
          <cell r="W26" t="str">
            <v>SIN DATOS</v>
          </cell>
          <cell r="X26" t="str">
            <v>02/08/1965</v>
          </cell>
          <cell r="Y26" t="str">
            <v>Masculino</v>
          </cell>
          <cell r="Z26" t="str">
            <v>Soltero</v>
          </cell>
          <cell r="AA26" t="str">
            <v>AV JHON KENNEDY 510</v>
          </cell>
          <cell r="AB26" t="str">
            <v>10314622681</v>
          </cell>
          <cell r="AC26" t="str">
            <v>aureliopozochavez@gmail.com,aurelio150@hotmail.com</v>
          </cell>
          <cell r="AD26" t="str">
            <v>944257273</v>
          </cell>
          <cell r="AE26" t="str">
            <v>Superior Universitario</v>
          </cell>
          <cell r="AF26" t="str">
            <v>Superior completo</v>
          </cell>
          <cell r="AG26" t="str">
            <v>BIOLOGO</v>
          </cell>
          <cell r="AH26" t="str">
            <v>TITULO</v>
          </cell>
        </row>
        <row r="27">
          <cell r="S27" t="str">
            <v>40509989</v>
          </cell>
          <cell r="T27" t="str">
            <v>GLADYS</v>
          </cell>
          <cell r="U27" t="str">
            <v>QUISPE</v>
          </cell>
          <cell r="V27" t="str">
            <v>CALLO</v>
          </cell>
          <cell r="W27" t="str">
            <v>SIN DATOS</v>
          </cell>
          <cell r="X27" t="str">
            <v>07/05/1980</v>
          </cell>
          <cell r="Y27" t="str">
            <v>Femenino</v>
          </cell>
          <cell r="Z27" t="str">
            <v>Soltero</v>
          </cell>
          <cell r="AA27" t="str">
            <v>AV. HUANCANE 426 URB.SANTA ROSA</v>
          </cell>
          <cell r="AB27" t="str">
            <v>10405099891</v>
          </cell>
          <cell r="AC27" t="str">
            <v>gladi_758@hotmail.com</v>
          </cell>
          <cell r="AD27" t="str">
            <v>990222534</v>
          </cell>
          <cell r="AE27" t="str">
            <v>Superior Universitario</v>
          </cell>
          <cell r="AF27" t="str">
            <v>Superior completo</v>
          </cell>
          <cell r="AG27" t="str">
            <v>OBSTETRA</v>
          </cell>
          <cell r="AH27" t="str">
            <v>TITULO</v>
          </cell>
        </row>
        <row r="28">
          <cell r="S28" t="str">
            <v>31180869</v>
          </cell>
          <cell r="T28" t="str">
            <v>RUBEN</v>
          </cell>
          <cell r="U28" t="str">
            <v>SERRATO</v>
          </cell>
          <cell r="V28" t="str">
            <v>PEREIRA</v>
          </cell>
          <cell r="W28" t="str">
            <v>SIN DATOS</v>
          </cell>
          <cell r="X28" t="str">
            <v>29/11/1973</v>
          </cell>
          <cell r="Y28" t="str">
            <v>Masculino</v>
          </cell>
          <cell r="Z28" t="str">
            <v>Soltero</v>
          </cell>
          <cell r="AA28" t="str">
            <v>TUPAC AMARU S/N</v>
          </cell>
          <cell r="AB28" t="str">
            <v>10311808694</v>
          </cell>
          <cell r="AC28" t="str">
            <v>ruben0028@hotmail.com</v>
          </cell>
          <cell r="AD28" t="str">
            <v>983915551</v>
          </cell>
          <cell r="AE28" t="str">
            <v>Superior Técnico</v>
          </cell>
          <cell r="AF28" t="str">
            <v>Técnico superior completo</v>
          </cell>
          <cell r="AG28" t="str">
            <v>TECNICO EN ENFERMERIA</v>
          </cell>
          <cell r="AH28" t="str">
            <v>TITULO</v>
          </cell>
        </row>
        <row r="29">
          <cell r="S29" t="str">
            <v>31151173</v>
          </cell>
          <cell r="T29" t="str">
            <v>VICENTE</v>
          </cell>
          <cell r="U29" t="str">
            <v>SILVERA</v>
          </cell>
          <cell r="V29" t="str">
            <v>FRANCO</v>
          </cell>
          <cell r="W29" t="str">
            <v>SIN DATOS</v>
          </cell>
          <cell r="X29" t="str">
            <v>19/07/1962</v>
          </cell>
          <cell r="Y29" t="str">
            <v>Masculino</v>
          </cell>
          <cell r="Z29" t="str">
            <v>Casado</v>
          </cell>
          <cell r="AA29" t="str">
            <v>JR.MARIANO MELGAR 230</v>
          </cell>
          <cell r="AB29" t="str">
            <v>10311511730</v>
          </cell>
          <cell r="AC29">
            <v>0</v>
          </cell>
          <cell r="AD29" t="str">
            <v>969846000</v>
          </cell>
          <cell r="AE29" t="str">
            <v>Superior Universitario</v>
          </cell>
          <cell r="AF29" t="str">
            <v>Superior completo</v>
          </cell>
          <cell r="AG29" t="str">
            <v>ENFERMERA(O)</v>
          </cell>
          <cell r="AH29" t="str">
            <v>TITULO</v>
          </cell>
        </row>
        <row r="30">
          <cell r="S30" t="str">
            <v>29608408</v>
          </cell>
          <cell r="T30" t="str">
            <v>CLEOFE ALICIA</v>
          </cell>
          <cell r="U30" t="str">
            <v>SOTO</v>
          </cell>
          <cell r="V30" t="str">
            <v>VALLENAS</v>
          </cell>
          <cell r="W30" t="str">
            <v>SIN DATOS</v>
          </cell>
          <cell r="X30" t="str">
            <v>15/01/1973</v>
          </cell>
          <cell r="Y30" t="str">
            <v>Femenino</v>
          </cell>
          <cell r="Z30" t="str">
            <v>Soltero</v>
          </cell>
          <cell r="AA30" t="str">
            <v>JR.ARICA 216</v>
          </cell>
          <cell r="AB30" t="str">
            <v>10296084081</v>
          </cell>
          <cell r="AC30" t="str">
            <v>asova_4@hotmail.com</v>
          </cell>
          <cell r="AD30" t="str">
            <v>97975508</v>
          </cell>
          <cell r="AE30" t="str">
            <v>Superior Universitario</v>
          </cell>
          <cell r="AF30" t="str">
            <v>Superior completo</v>
          </cell>
          <cell r="AG30" t="str">
            <v>ENFERMERA(O)</v>
          </cell>
          <cell r="AH30" t="str">
            <v>TITULO</v>
          </cell>
        </row>
        <row r="31">
          <cell r="S31" t="str">
            <v>09531339</v>
          </cell>
          <cell r="T31" t="str">
            <v>RUBEN ALEX</v>
          </cell>
          <cell r="U31" t="str">
            <v>TOMAIRO</v>
          </cell>
          <cell r="V31" t="str">
            <v>CHOCCÑA</v>
          </cell>
          <cell r="W31" t="str">
            <v>SIN DATOS</v>
          </cell>
          <cell r="X31" t="str">
            <v>10/05/1975</v>
          </cell>
          <cell r="Y31" t="str">
            <v>Masculino</v>
          </cell>
          <cell r="Z31" t="str">
            <v>Casado</v>
          </cell>
          <cell r="AA31" t="str">
            <v>SUCRE</v>
          </cell>
          <cell r="AB31" t="str">
            <v>10095313391</v>
          </cell>
          <cell r="AC31" t="str">
            <v>halex_57@hotmail.com</v>
          </cell>
          <cell r="AD31" t="str">
            <v>990904143</v>
          </cell>
          <cell r="AE31" t="str">
            <v>Superior Universitario</v>
          </cell>
          <cell r="AF31" t="str">
            <v>Superior completo</v>
          </cell>
          <cell r="AG31" t="str">
            <v>OBSTETRA</v>
          </cell>
          <cell r="AH31" t="str">
            <v>TITULO</v>
          </cell>
        </row>
        <row r="32">
          <cell r="S32" t="str">
            <v>31166637</v>
          </cell>
          <cell r="T32" t="str">
            <v>MARINA</v>
          </cell>
          <cell r="U32" t="str">
            <v>TRUYENQUE</v>
          </cell>
          <cell r="V32" t="str">
            <v>CASTILLO</v>
          </cell>
          <cell r="W32" t="str">
            <v>SIN DATOS</v>
          </cell>
          <cell r="X32" t="str">
            <v>30/09/1967</v>
          </cell>
          <cell r="Y32" t="str">
            <v>Femenino</v>
          </cell>
          <cell r="Z32" t="str">
            <v>Casado</v>
          </cell>
          <cell r="AA32" t="str">
            <v>JR TUPAC AMARU SN,JR TUPAC AMARU SN</v>
          </cell>
          <cell r="AB32" t="str">
            <v>10311666377</v>
          </cell>
          <cell r="AC32" t="str">
            <v>marina_stru123@hotmail.com</v>
          </cell>
          <cell r="AD32" t="str">
            <v>983756071</v>
          </cell>
          <cell r="AE32" t="str">
            <v>Superior Técnico</v>
          </cell>
          <cell r="AF32" t="str">
            <v>Técnico superior completo</v>
          </cell>
          <cell r="AG32" t="str">
            <v>TECNICO EN ENFERMERIA</v>
          </cell>
          <cell r="AH32" t="str">
            <v>TITULO</v>
          </cell>
        </row>
        <row r="33">
          <cell r="S33" t="str">
            <v>31479585</v>
          </cell>
          <cell r="T33" t="str">
            <v>JAVIER</v>
          </cell>
          <cell r="U33" t="str">
            <v>UCHUPE</v>
          </cell>
          <cell r="V33" t="str">
            <v>PALOMINO</v>
          </cell>
          <cell r="W33" t="str">
            <v>SIN DATOS</v>
          </cell>
          <cell r="X33" t="str">
            <v>08/08/1976</v>
          </cell>
          <cell r="Y33" t="str">
            <v>Masculino</v>
          </cell>
          <cell r="Z33" t="str">
            <v>Soltero</v>
          </cell>
          <cell r="AA33" t="str">
            <v>AV MANCO CAPAC S/N</v>
          </cell>
          <cell r="AB33" t="str">
            <v>10314795852</v>
          </cell>
          <cell r="AC33" t="str">
            <v>jp09904@gmail.com</v>
          </cell>
          <cell r="AD33" t="str">
            <v>944257416</v>
          </cell>
          <cell r="AE33" t="str">
            <v>Superior Técnico</v>
          </cell>
          <cell r="AF33" t="str">
            <v>Técnico superior completo</v>
          </cell>
          <cell r="AG33" t="str">
            <v>TECNICO EN ENFERMERIA</v>
          </cell>
          <cell r="AH33" t="str">
            <v>TITULO</v>
          </cell>
        </row>
        <row r="34">
          <cell r="S34" t="str">
            <v>31468190</v>
          </cell>
          <cell r="T34" t="str">
            <v>JORGE</v>
          </cell>
          <cell r="U34" t="str">
            <v>URRUTIA</v>
          </cell>
          <cell r="V34" t="str">
            <v>MEDINA</v>
          </cell>
          <cell r="W34" t="str">
            <v>SIN DATOS</v>
          </cell>
          <cell r="X34" t="str">
            <v>19/04/1973</v>
          </cell>
          <cell r="Y34" t="str">
            <v>Masculino</v>
          </cell>
          <cell r="Z34" t="str">
            <v>Soltero</v>
          </cell>
          <cell r="AA34" t="str">
            <v>BARRIO CCOLLPAPAMPA,BARRIO CCOLLPAPAMPA</v>
          </cell>
          <cell r="AB34" t="str">
            <v>10314681903</v>
          </cell>
          <cell r="AC34" t="str">
            <v>jorge77urrutia@gmail.com</v>
          </cell>
          <cell r="AD34" t="str">
            <v>973673668</v>
          </cell>
          <cell r="AE34" t="str">
            <v>Superior Técnico</v>
          </cell>
          <cell r="AF34" t="str">
            <v>Técnico superior completo</v>
          </cell>
          <cell r="AG34" t="str">
            <v>TECNICO EN ENFERMERIA</v>
          </cell>
          <cell r="AH34" t="str">
            <v>TITULO</v>
          </cell>
        </row>
        <row r="35">
          <cell r="S35" t="str">
            <v>07766316</v>
          </cell>
          <cell r="T35" t="str">
            <v>SONIA</v>
          </cell>
          <cell r="U35" t="str">
            <v>VEGA</v>
          </cell>
          <cell r="V35" t="str">
            <v>SALAZAR</v>
          </cell>
          <cell r="W35" t="str">
            <v>SIN DATOS</v>
          </cell>
          <cell r="X35" t="str">
            <v>04/08/1972</v>
          </cell>
          <cell r="Y35" t="str">
            <v>Femenino</v>
          </cell>
          <cell r="Z35" t="str">
            <v>Soltero</v>
          </cell>
          <cell r="AA35" t="str">
            <v>JR GMO. CACERES 441</v>
          </cell>
          <cell r="AB35" t="str">
            <v>10077663164</v>
          </cell>
          <cell r="AC35" t="str">
            <v>soniavs7404@gmail.com</v>
          </cell>
          <cell r="AD35" t="str">
            <v>939689636</v>
          </cell>
          <cell r="AE35" t="str">
            <v>Superior Universitario</v>
          </cell>
          <cell r="AF35" t="str">
            <v>Superior completo</v>
          </cell>
          <cell r="AG35" t="str">
            <v>ENFERMERA(O)</v>
          </cell>
          <cell r="AH35" t="str">
            <v>TITULO</v>
          </cell>
        </row>
        <row r="36">
          <cell r="S36" t="str">
            <v>31463533</v>
          </cell>
          <cell r="T36" t="str">
            <v>RAUL</v>
          </cell>
          <cell r="U36" t="str">
            <v>VENEGAS</v>
          </cell>
          <cell r="V36" t="str">
            <v>URRUTIA</v>
          </cell>
          <cell r="W36" t="str">
            <v>SIN DATOS</v>
          </cell>
          <cell r="X36" t="str">
            <v>18/07/1959</v>
          </cell>
          <cell r="Y36" t="str">
            <v>Masculino</v>
          </cell>
          <cell r="Z36" t="str">
            <v>Soltero</v>
          </cell>
          <cell r="AA36" t="str">
            <v>JR. JOSE ANTONIO DE SUCRE S/N</v>
          </cell>
          <cell r="AB36" t="str">
            <v>10314635332</v>
          </cell>
          <cell r="AC36">
            <v>0</v>
          </cell>
          <cell r="AD36">
            <v>0</v>
          </cell>
          <cell r="AE36" t="str">
            <v>Superior Técnico</v>
          </cell>
          <cell r="AF36" t="str">
            <v>Técnico superior completo</v>
          </cell>
          <cell r="AG36" t="str">
            <v>TECNICO EN ENFERMERIA</v>
          </cell>
          <cell r="AH36" t="str">
            <v>TITULO</v>
          </cell>
        </row>
        <row r="37">
          <cell r="S37" t="str">
            <v>40690387</v>
          </cell>
          <cell r="T37" t="str">
            <v>MARIA TERESA</v>
          </cell>
          <cell r="U37" t="str">
            <v>DIAZ</v>
          </cell>
          <cell r="V37" t="str">
            <v>ALVAREZ</v>
          </cell>
          <cell r="W37" t="str">
            <v>SIN DATOS</v>
          </cell>
          <cell r="X37" t="str">
            <v>15/08/1980</v>
          </cell>
          <cell r="Y37" t="str">
            <v>Femenino</v>
          </cell>
          <cell r="Z37" t="str">
            <v>Soltero</v>
          </cell>
          <cell r="AA37" t="str">
            <v>BARRIO SUYLLUACCA</v>
          </cell>
          <cell r="AB37" t="str">
            <v>10406903872</v>
          </cell>
          <cell r="AC37" t="str">
            <v>techydiaz80@gmail.com</v>
          </cell>
          <cell r="AD37" t="str">
            <v>941804096</v>
          </cell>
          <cell r="AE37" t="str">
            <v>Superior Universitario</v>
          </cell>
          <cell r="AF37" t="str">
            <v>Superior completo</v>
          </cell>
          <cell r="AG37" t="str">
            <v>ENFERMERA(O)</v>
          </cell>
          <cell r="AH37" t="str">
            <v>TITULO</v>
          </cell>
        </row>
        <row r="38">
          <cell r="S38" t="str">
            <v>43174765</v>
          </cell>
          <cell r="T38" t="str">
            <v>ELDIRA</v>
          </cell>
          <cell r="U38" t="str">
            <v>AREVALO</v>
          </cell>
          <cell r="V38" t="str">
            <v>RAMIREZ</v>
          </cell>
          <cell r="W38" t="str">
            <v>SIN DATOS</v>
          </cell>
          <cell r="X38" t="str">
            <v>30/08/1985</v>
          </cell>
          <cell r="Y38" t="str">
            <v>Femenino</v>
          </cell>
          <cell r="Z38" t="str">
            <v>Soltero</v>
          </cell>
          <cell r="AA38" t="str">
            <v>COMUNIDAD LLIMPE</v>
          </cell>
          <cell r="AB38" t="str">
            <v>10431747656</v>
          </cell>
          <cell r="AC38" t="str">
            <v>elldira85@hotmail.com</v>
          </cell>
          <cell r="AD38" t="str">
            <v>999463659,999463659</v>
          </cell>
          <cell r="AE38" t="str">
            <v>Superior Técnico</v>
          </cell>
          <cell r="AF38" t="str">
            <v>Técnico superior completo</v>
          </cell>
          <cell r="AG38" t="str">
            <v>TECNICO DE FARMACIA</v>
          </cell>
          <cell r="AH38" t="str">
            <v>TITULO</v>
          </cell>
        </row>
        <row r="39">
          <cell r="S39" t="str">
            <v>31477620</v>
          </cell>
          <cell r="T39" t="str">
            <v>CRISTINA</v>
          </cell>
          <cell r="U39" t="str">
            <v>URRUTIA</v>
          </cell>
          <cell r="V39" t="str">
            <v>LUQUE</v>
          </cell>
          <cell r="W39" t="str">
            <v>SIN DATOS</v>
          </cell>
          <cell r="X39" t="str">
            <v>29/05/1976</v>
          </cell>
          <cell r="Y39" t="str">
            <v>Femenino</v>
          </cell>
          <cell r="Z39" t="str">
            <v>Soltero</v>
          </cell>
          <cell r="AA39" t="str">
            <v>SAENZ PEÑA</v>
          </cell>
          <cell r="AB39" t="str">
            <v>1031477620</v>
          </cell>
          <cell r="AC39" t="str">
            <v>cristinau123_2@hotmail.com</v>
          </cell>
          <cell r="AD39" t="str">
            <v>979303305</v>
          </cell>
          <cell r="AE39" t="str">
            <v>Superior Técnico</v>
          </cell>
          <cell r="AF39" t="str">
            <v>Técnico superior completo</v>
          </cell>
          <cell r="AG39" t="str">
            <v>TECNICO EN ENFERMERIA</v>
          </cell>
          <cell r="AH39" t="str">
            <v>TITULO</v>
          </cell>
        </row>
        <row r="40">
          <cell r="S40" t="str">
            <v>45777598</v>
          </cell>
          <cell r="T40" t="str">
            <v>MAYRA GRACIELA</v>
          </cell>
          <cell r="U40" t="str">
            <v>CESPEDES</v>
          </cell>
          <cell r="V40" t="str">
            <v>PEREZ</v>
          </cell>
          <cell r="W40" t="str">
            <v>SIN DATOS</v>
          </cell>
          <cell r="X40" t="str">
            <v>29/09/1988</v>
          </cell>
          <cell r="Y40" t="str">
            <v>Femenino</v>
          </cell>
          <cell r="Z40" t="str">
            <v>Soltero</v>
          </cell>
          <cell r="AA40" t="str">
            <v>AV.SESQUICENTENARIO 662</v>
          </cell>
          <cell r="AB40" t="str">
            <v>10457775984</v>
          </cell>
          <cell r="AC40" t="str">
            <v>mayragraciel@gmail.com</v>
          </cell>
          <cell r="AD40" t="str">
            <v>975999845</v>
          </cell>
          <cell r="AE40" t="str">
            <v>Superior Universitario</v>
          </cell>
          <cell r="AF40" t="str">
            <v>Superior completo</v>
          </cell>
          <cell r="AG40" t="str">
            <v>OBSTETRA</v>
          </cell>
          <cell r="AH40" t="str">
            <v>TITULO</v>
          </cell>
        </row>
        <row r="41">
          <cell r="S41" t="str">
            <v>31480926</v>
          </cell>
          <cell r="T41" t="str">
            <v>BERTHA</v>
          </cell>
          <cell r="U41" t="str">
            <v>PILLACA</v>
          </cell>
          <cell r="V41" t="str">
            <v>YUPANQUI</v>
          </cell>
          <cell r="W41" t="str">
            <v>SIN DATOS</v>
          </cell>
          <cell r="X41" t="str">
            <v>02/03/1970</v>
          </cell>
          <cell r="Y41" t="str">
            <v>Femenino</v>
          </cell>
          <cell r="Z41" t="str">
            <v>Soltero</v>
          </cell>
          <cell r="AA41" t="str">
            <v>AV.RAMON CASTILLA S/N</v>
          </cell>
          <cell r="AB41" t="str">
            <v>10314809268</v>
          </cell>
          <cell r="AC41" t="str">
            <v>berthapillaca0203@gmail.com</v>
          </cell>
          <cell r="AD41" t="str">
            <v>973818525</v>
          </cell>
          <cell r="AE41" t="str">
            <v>Superior Técnico</v>
          </cell>
          <cell r="AF41" t="str">
            <v>Técnico superior completo</v>
          </cell>
          <cell r="AG41" t="str">
            <v>TECNICO DE FARMACIA</v>
          </cell>
          <cell r="AH41" t="str">
            <v>TITULO</v>
          </cell>
        </row>
        <row r="42">
          <cell r="S42" t="str">
            <v>47385102</v>
          </cell>
          <cell r="T42" t="str">
            <v>YESSENIA</v>
          </cell>
          <cell r="U42" t="str">
            <v>LERZUNDI</v>
          </cell>
          <cell r="V42" t="str">
            <v>RIVAS</v>
          </cell>
          <cell r="W42" t="str">
            <v>SIN DATOS</v>
          </cell>
          <cell r="X42" t="str">
            <v>28/11/1989</v>
          </cell>
          <cell r="Y42" t="str">
            <v>Femenino</v>
          </cell>
          <cell r="Z42" t="str">
            <v>Soltero</v>
          </cell>
          <cell r="AA42" t="str">
            <v>LOS CHANCAS</v>
          </cell>
          <cell r="AB42" t="str">
            <v>10473851020</v>
          </cell>
          <cell r="AC42" t="str">
            <v>ylerzundirivas@gmail.com</v>
          </cell>
          <cell r="AD42" t="str">
            <v>958697726</v>
          </cell>
          <cell r="AE42" t="str">
            <v>Superior Universitario</v>
          </cell>
          <cell r="AF42" t="str">
            <v>Superior completo</v>
          </cell>
          <cell r="AG42" t="str">
            <v>OBSTETRA</v>
          </cell>
          <cell r="AH42" t="str">
            <v>TITULO</v>
          </cell>
        </row>
        <row r="43">
          <cell r="S43" t="str">
            <v>42866953</v>
          </cell>
          <cell r="T43" t="str">
            <v>DELIA JUDITH</v>
          </cell>
          <cell r="U43" t="str">
            <v>PAURO</v>
          </cell>
          <cell r="V43" t="str">
            <v>FLORES</v>
          </cell>
          <cell r="W43" t="str">
            <v>SIN DATOS</v>
          </cell>
          <cell r="X43" t="str">
            <v>04/03/1985</v>
          </cell>
          <cell r="Y43" t="str">
            <v>Femenino</v>
          </cell>
          <cell r="Z43" t="str">
            <v>Soltero</v>
          </cell>
          <cell r="AA43" t="str">
            <v>A.H.M. SIMON BOLIVAR MZ. O LT. 01</v>
          </cell>
          <cell r="AB43" t="str">
            <v>10428669539</v>
          </cell>
          <cell r="AC43" t="str">
            <v>melhisza@gmail.com</v>
          </cell>
          <cell r="AD43" t="str">
            <v>985282858</v>
          </cell>
          <cell r="AE43" t="str">
            <v>Superior Universitario</v>
          </cell>
          <cell r="AF43" t="str">
            <v>Superior completo</v>
          </cell>
          <cell r="AG43" t="str">
            <v>BIOLOGO</v>
          </cell>
          <cell r="AH43" t="str">
            <v>TITULO</v>
          </cell>
        </row>
        <row r="44">
          <cell r="S44" t="str">
            <v>41282352</v>
          </cell>
          <cell r="T44" t="str">
            <v>JUANA</v>
          </cell>
          <cell r="U44" t="str">
            <v>PILLACA</v>
          </cell>
          <cell r="V44" t="str">
            <v>CHIPAO</v>
          </cell>
          <cell r="W44" t="str">
            <v>SIN DATOS</v>
          </cell>
          <cell r="X44" t="str">
            <v>13/06/1982</v>
          </cell>
          <cell r="Y44" t="str">
            <v>Femenino</v>
          </cell>
          <cell r="Z44" t="str">
            <v>Soltero</v>
          </cell>
          <cell r="AA44" t="str">
            <v>AV.MARTINELLY S/N</v>
          </cell>
          <cell r="AB44">
            <v>0</v>
          </cell>
          <cell r="AC44" t="str">
            <v>pillacajuana2@gmail.com</v>
          </cell>
          <cell r="AD44" t="str">
            <v>942531979</v>
          </cell>
          <cell r="AE44" t="str">
            <v>Superior Técnico</v>
          </cell>
          <cell r="AF44" t="str">
            <v>Técnico superior completo</v>
          </cell>
          <cell r="AG44" t="str">
            <v>TECNICO EN ENFERMERIA</v>
          </cell>
          <cell r="AH44" t="str">
            <v>TITULO</v>
          </cell>
        </row>
        <row r="45">
          <cell r="S45" t="str">
            <v>43536064</v>
          </cell>
          <cell r="T45" t="str">
            <v>ANGEL</v>
          </cell>
          <cell r="U45" t="str">
            <v>CARRASCO</v>
          </cell>
          <cell r="V45" t="str">
            <v>YAÑE</v>
          </cell>
          <cell r="W45" t="str">
            <v>SIN DATOS</v>
          </cell>
          <cell r="X45" t="str">
            <v>22/12/1985</v>
          </cell>
          <cell r="Y45" t="str">
            <v>Masculino</v>
          </cell>
          <cell r="Z45" t="str">
            <v>Casado</v>
          </cell>
          <cell r="AA45" t="str">
            <v>C. P. MUÑAPUCRO</v>
          </cell>
          <cell r="AB45">
            <v>0</v>
          </cell>
          <cell r="AC45" t="str">
            <v>angelcarrascoya1985@gmail.com</v>
          </cell>
          <cell r="AD45" t="str">
            <v>958361236</v>
          </cell>
          <cell r="AE45" t="str">
            <v>Secundaria</v>
          </cell>
          <cell r="AF45" t="str">
            <v>Secundaria incompleta</v>
          </cell>
          <cell r="AG45">
            <v>0</v>
          </cell>
          <cell r="AH45">
            <v>0</v>
          </cell>
        </row>
        <row r="46">
          <cell r="S46" t="str">
            <v>00481003</v>
          </cell>
          <cell r="T46" t="str">
            <v>SONIA ELENA</v>
          </cell>
          <cell r="U46" t="str">
            <v>YANQUI</v>
          </cell>
          <cell r="V46" t="str">
            <v>PILCO</v>
          </cell>
          <cell r="W46" t="str">
            <v>SIN DATOS</v>
          </cell>
          <cell r="X46" t="str">
            <v>06/12/1968</v>
          </cell>
          <cell r="Y46" t="str">
            <v>Femenino</v>
          </cell>
          <cell r="Z46" t="str">
            <v>Soltero</v>
          </cell>
          <cell r="AA46" t="str">
            <v>JR.TUMBES 124</v>
          </cell>
          <cell r="AB46" t="str">
            <v>10004810037</v>
          </cell>
          <cell r="AC46" t="str">
            <v>soniaeyp@hotmail.com</v>
          </cell>
          <cell r="AD46" t="str">
            <v>952403981</v>
          </cell>
          <cell r="AE46" t="str">
            <v>Superior Universitario</v>
          </cell>
          <cell r="AF46" t="str">
            <v>Superior completo</v>
          </cell>
          <cell r="AG46" t="str">
            <v>OBSTETRA</v>
          </cell>
          <cell r="AH46" t="str">
            <v>TITULO</v>
          </cell>
        </row>
        <row r="47">
          <cell r="S47" t="str">
            <v>31482109</v>
          </cell>
          <cell r="T47" t="str">
            <v>JUANA</v>
          </cell>
          <cell r="U47" t="str">
            <v>ZAMORA</v>
          </cell>
          <cell r="V47" t="str">
            <v>UBAQUI</v>
          </cell>
          <cell r="W47" t="str">
            <v>SIN DATOS</v>
          </cell>
          <cell r="X47" t="str">
            <v>21/12/1971</v>
          </cell>
          <cell r="Y47" t="str">
            <v>Femenino</v>
          </cell>
          <cell r="Z47" t="str">
            <v>Soltero</v>
          </cell>
          <cell r="AA47" t="str">
            <v>AYACUCHO S/N</v>
          </cell>
          <cell r="AB47" t="str">
            <v>10314821098</v>
          </cell>
          <cell r="AC47" t="str">
            <v>victoriaubaqui@gmail.com</v>
          </cell>
          <cell r="AD47" t="str">
            <v>940191242</v>
          </cell>
          <cell r="AE47" t="str">
            <v>Superior Universitario</v>
          </cell>
          <cell r="AF47" t="str">
            <v>Superior completo</v>
          </cell>
          <cell r="AG47" t="str">
            <v>ENFERMERA(O)</v>
          </cell>
          <cell r="AH47" t="str">
            <v>TITULO</v>
          </cell>
        </row>
        <row r="48">
          <cell r="S48" t="str">
            <v>10874499</v>
          </cell>
          <cell r="T48" t="str">
            <v>CRISTINA</v>
          </cell>
          <cell r="U48" t="str">
            <v>CUADROS</v>
          </cell>
          <cell r="V48" t="str">
            <v>QUISPE</v>
          </cell>
          <cell r="W48" t="str">
            <v>SIN DATOS</v>
          </cell>
          <cell r="X48" t="str">
            <v>04/07/1978</v>
          </cell>
          <cell r="Y48" t="str">
            <v>Femenino</v>
          </cell>
          <cell r="Z48" t="str">
            <v>Soltero</v>
          </cell>
          <cell r="AA48" t="str">
            <v>PERU</v>
          </cell>
          <cell r="AB48" t="str">
            <v>10108744991</v>
          </cell>
          <cell r="AC48" t="str">
            <v>cris-aimamuriel@hotmail.com</v>
          </cell>
          <cell r="AD48" t="str">
            <v>927241428</v>
          </cell>
          <cell r="AE48" t="str">
            <v>Superior Técnico</v>
          </cell>
          <cell r="AF48" t="str">
            <v>Técnico superior completo</v>
          </cell>
          <cell r="AG48" t="str">
            <v>TECNICO EN ENFERMERIA</v>
          </cell>
          <cell r="AH48" t="str">
            <v>TITULO</v>
          </cell>
        </row>
        <row r="49">
          <cell r="S49" t="str">
            <v>42894009</v>
          </cell>
          <cell r="T49" t="str">
            <v>KAREN SOLEDAD</v>
          </cell>
          <cell r="U49" t="str">
            <v>PILLACA</v>
          </cell>
          <cell r="V49" t="str">
            <v>SICHA</v>
          </cell>
          <cell r="W49" t="str">
            <v>SIN DATOS</v>
          </cell>
          <cell r="X49" t="str">
            <v>15/03/1985</v>
          </cell>
          <cell r="Y49" t="str">
            <v>Femenino</v>
          </cell>
          <cell r="Z49" t="str">
            <v>Soltero</v>
          </cell>
          <cell r="AA49" t="str">
            <v>AV.LA UNION S/N</v>
          </cell>
          <cell r="AB49" t="str">
            <v>10428940097</v>
          </cell>
          <cell r="AC49" t="str">
            <v>karencilla260@gmail.com,Karen15_9@hotmail.com</v>
          </cell>
          <cell r="AD49" t="str">
            <v>921918917</v>
          </cell>
          <cell r="AE49" t="str">
            <v>Superior Técnico</v>
          </cell>
          <cell r="AF49" t="str">
            <v>Técnico superior completo</v>
          </cell>
          <cell r="AG49" t="str">
            <v>TECNICO EN ENFERMERIA</v>
          </cell>
          <cell r="AH49" t="str">
            <v>TITULO</v>
          </cell>
        </row>
        <row r="50">
          <cell r="S50" t="str">
            <v>45895457</v>
          </cell>
          <cell r="T50" t="str">
            <v>BLANCALUZ</v>
          </cell>
          <cell r="U50" t="str">
            <v>PALOMINO</v>
          </cell>
          <cell r="V50" t="str">
            <v>CARRASCO</v>
          </cell>
          <cell r="W50" t="str">
            <v>SIN DATOS</v>
          </cell>
          <cell r="X50" t="str">
            <v>23/03/1989</v>
          </cell>
          <cell r="Y50" t="str">
            <v>Femenino</v>
          </cell>
          <cell r="Z50" t="str">
            <v>Soltero</v>
          </cell>
          <cell r="AA50" t="str">
            <v>BARRIO CCOLLPAPAMPA</v>
          </cell>
          <cell r="AB50" t="str">
            <v>10458954572</v>
          </cell>
          <cell r="AC50">
            <v>0</v>
          </cell>
          <cell r="AD50" t="str">
            <v>982945583</v>
          </cell>
          <cell r="AE50" t="str">
            <v>Superior Técnico</v>
          </cell>
          <cell r="AF50" t="str">
            <v>Técnico superior completo</v>
          </cell>
          <cell r="AG50" t="str">
            <v>TECNICO EN ENFERMERIA</v>
          </cell>
          <cell r="AH50" t="str">
            <v>TITULO</v>
          </cell>
        </row>
        <row r="51">
          <cell r="S51" t="str">
            <v>45124329</v>
          </cell>
          <cell r="T51" t="str">
            <v>NELSON</v>
          </cell>
          <cell r="U51" t="str">
            <v>SAIZ</v>
          </cell>
          <cell r="V51" t="str">
            <v>HUAYLLAS</v>
          </cell>
          <cell r="W51" t="str">
            <v>SIN DATOS</v>
          </cell>
          <cell r="X51" t="str">
            <v>04/06/1988</v>
          </cell>
          <cell r="Y51" t="str">
            <v>Masculino</v>
          </cell>
          <cell r="Z51" t="str">
            <v>Soltero</v>
          </cell>
          <cell r="AA51" t="str">
            <v>UNIDAD VECINAL ESCORIAL</v>
          </cell>
          <cell r="AB51" t="str">
            <v>10451243298</v>
          </cell>
          <cell r="AC51" t="str">
            <v>nioapu@gmail.com</v>
          </cell>
          <cell r="AD51" t="str">
            <v>983652262</v>
          </cell>
          <cell r="AE51" t="str">
            <v>Superior Técnico</v>
          </cell>
          <cell r="AF51" t="str">
            <v>Técnico superior completo</v>
          </cell>
          <cell r="AG51" t="str">
            <v>TECNICO EN COMPUTACION E INFORMATICA/EN COMPUTADORAS</v>
          </cell>
          <cell r="AH51" t="str">
            <v>TITULO</v>
          </cell>
        </row>
        <row r="52">
          <cell r="S52" t="str">
            <v>40893218</v>
          </cell>
          <cell r="T52" t="str">
            <v>YULIANA</v>
          </cell>
          <cell r="U52" t="str">
            <v>FLORES</v>
          </cell>
          <cell r="V52" t="str">
            <v>VEGA</v>
          </cell>
          <cell r="W52" t="str">
            <v>SIN DATOS</v>
          </cell>
          <cell r="X52" t="str">
            <v>02/04/1981</v>
          </cell>
          <cell r="Y52" t="str">
            <v>Femenino</v>
          </cell>
          <cell r="Z52" t="str">
            <v>Soltero</v>
          </cell>
          <cell r="AA52" t="str">
            <v>SAN MARTIN</v>
          </cell>
          <cell r="AB52">
            <v>0</v>
          </cell>
          <cell r="AC52">
            <v>0</v>
          </cell>
          <cell r="AD52">
            <v>0</v>
          </cell>
          <cell r="AE52" t="str">
            <v>Superior Universitario</v>
          </cell>
          <cell r="AF52" t="str">
            <v>Superior completo</v>
          </cell>
          <cell r="AG52" t="str">
            <v>OBSTETRA</v>
          </cell>
          <cell r="AH52" t="str">
            <v>TITULO</v>
          </cell>
        </row>
        <row r="53">
          <cell r="S53" t="str">
            <v>44618864</v>
          </cell>
          <cell r="T53" t="str">
            <v>JESUS</v>
          </cell>
          <cell r="U53" t="str">
            <v>CAMACHO</v>
          </cell>
          <cell r="V53" t="str">
            <v>LEON</v>
          </cell>
          <cell r="W53" t="str">
            <v>SIN DATOS</v>
          </cell>
          <cell r="X53" t="str">
            <v>26/05/1987</v>
          </cell>
          <cell r="Y53" t="str">
            <v>Masculino</v>
          </cell>
          <cell r="Z53" t="str">
            <v>Soltero</v>
          </cell>
          <cell r="AA53" t="str">
            <v>AYACUCHO</v>
          </cell>
          <cell r="AB53" t="str">
            <v>1044618864</v>
          </cell>
          <cell r="AC53" t="str">
            <v>garly266@hotmail.com</v>
          </cell>
          <cell r="AD53" t="str">
            <v>990843716</v>
          </cell>
          <cell r="AE53" t="str">
            <v>Superior Universitario</v>
          </cell>
          <cell r="AF53" t="str">
            <v>Superior completo</v>
          </cell>
          <cell r="AG53" t="str">
            <v>MEDICO CIRUJANO</v>
          </cell>
          <cell r="AH53" t="str">
            <v>TITULO</v>
          </cell>
        </row>
        <row r="54">
          <cell r="S54" t="str">
            <v>70025182</v>
          </cell>
          <cell r="T54" t="str">
            <v>SAMMY LU</v>
          </cell>
          <cell r="U54" t="str">
            <v>GUTIERREZ</v>
          </cell>
          <cell r="V54" t="str">
            <v>REPOLLEDO</v>
          </cell>
          <cell r="W54" t="str">
            <v>SIN DATOS</v>
          </cell>
          <cell r="X54" t="str">
            <v>06/06/1990</v>
          </cell>
          <cell r="Y54" t="str">
            <v>Femenino</v>
          </cell>
          <cell r="Z54" t="str">
            <v>Soltero</v>
          </cell>
          <cell r="AA54" t="str">
            <v>JR ANTONIO SUCRE S/N</v>
          </cell>
          <cell r="AB54" t="str">
            <v>10700251824</v>
          </cell>
          <cell r="AC54" t="str">
            <v>sa_lu_gu_re@hotmail.com</v>
          </cell>
          <cell r="AD54" t="str">
            <v>991462384</v>
          </cell>
          <cell r="AE54" t="str">
            <v>Superior Universitario</v>
          </cell>
          <cell r="AF54" t="str">
            <v>Superior completo</v>
          </cell>
          <cell r="AG54" t="str">
            <v>MEDICO CIRUJANO</v>
          </cell>
          <cell r="AH54">
            <v>0</v>
          </cell>
        </row>
        <row r="55">
          <cell r="S55" t="str">
            <v>47841264</v>
          </cell>
          <cell r="T55" t="str">
            <v>ORFA REBECA</v>
          </cell>
          <cell r="U55" t="str">
            <v>PEREZ</v>
          </cell>
          <cell r="V55" t="str">
            <v>VILLALOBOS</v>
          </cell>
          <cell r="W55" t="str">
            <v>SIN DATOS</v>
          </cell>
          <cell r="X55" t="str">
            <v>06/07/1993</v>
          </cell>
          <cell r="Y55" t="str">
            <v>Femenino</v>
          </cell>
          <cell r="Z55" t="str">
            <v>Soltero</v>
          </cell>
          <cell r="AA55" t="str">
            <v>LEONCIO PRADO</v>
          </cell>
          <cell r="AB55">
            <v>0</v>
          </cell>
          <cell r="AC55" t="str">
            <v>rebeca.perezv@hotmail.com</v>
          </cell>
          <cell r="AD55" t="str">
            <v>960319358</v>
          </cell>
          <cell r="AE55" t="str">
            <v>Superior Universitario</v>
          </cell>
          <cell r="AF55" t="str">
            <v>Superior completo</v>
          </cell>
          <cell r="AG55" t="str">
            <v>PSICOLOGO</v>
          </cell>
          <cell r="AH55" t="str">
            <v>TITULO</v>
          </cell>
        </row>
        <row r="56">
          <cell r="S56" t="str">
            <v>70772900</v>
          </cell>
          <cell r="T56" t="str">
            <v>CESAR ENRIQUE</v>
          </cell>
          <cell r="U56" t="str">
            <v>BARZOLA</v>
          </cell>
          <cell r="V56" t="str">
            <v>HUAMAN</v>
          </cell>
          <cell r="W56" t="str">
            <v>SIN DATOS</v>
          </cell>
          <cell r="X56" t="str">
            <v>12/06/1991</v>
          </cell>
          <cell r="Y56" t="str">
            <v>Masculino</v>
          </cell>
          <cell r="Z56" t="str">
            <v>Soltero</v>
          </cell>
          <cell r="AA56" t="str">
            <v>COMUNIDAD COMUNPAMPA</v>
          </cell>
          <cell r="AB56" t="str">
            <v>10707729002</v>
          </cell>
          <cell r="AC56">
            <v>0</v>
          </cell>
          <cell r="AD56">
            <v>0</v>
          </cell>
          <cell r="AE56" t="str">
            <v>Superior Universitario</v>
          </cell>
          <cell r="AF56" t="str">
            <v>Superior completo</v>
          </cell>
          <cell r="AG56" t="str">
            <v>MEDICO CIRUJANO</v>
          </cell>
          <cell r="AH56" t="str">
            <v>TITULO</v>
          </cell>
        </row>
        <row r="57">
          <cell r="S57" t="str">
            <v>70063679</v>
          </cell>
          <cell r="T57" t="str">
            <v>RUTH HAYDE</v>
          </cell>
          <cell r="U57" t="str">
            <v>BUITRON</v>
          </cell>
          <cell r="V57" t="str">
            <v>TEJEDA</v>
          </cell>
          <cell r="W57" t="str">
            <v>SIN DATOS</v>
          </cell>
          <cell r="X57" t="str">
            <v>23/10/1995</v>
          </cell>
          <cell r="Y57" t="str">
            <v>Femenino</v>
          </cell>
          <cell r="Z57" t="str">
            <v>Soltero</v>
          </cell>
          <cell r="AA57" t="str">
            <v>BARRIO LLAMCAMA</v>
          </cell>
          <cell r="AB57">
            <v>0</v>
          </cell>
          <cell r="AC57" t="str">
            <v>ruthbuitront@gmail.com</v>
          </cell>
          <cell r="AD57" t="str">
            <v>953494052</v>
          </cell>
          <cell r="AE57" t="str">
            <v>Superior Técnico</v>
          </cell>
          <cell r="AF57" t="str">
            <v>Técnico superior completo</v>
          </cell>
          <cell r="AG57" t="str">
            <v>TECNICO EN ENFERMERIA</v>
          </cell>
          <cell r="AH57" t="str">
            <v>TITULO</v>
          </cell>
        </row>
        <row r="58">
          <cell r="S58" t="str">
            <v>48205815</v>
          </cell>
          <cell r="T58" t="str">
            <v>MARIBEL</v>
          </cell>
          <cell r="U58" t="str">
            <v>GARIBAY</v>
          </cell>
          <cell r="V58" t="str">
            <v>HEREDIA</v>
          </cell>
          <cell r="W58" t="str">
            <v>SIN DATOS</v>
          </cell>
          <cell r="X58" t="str">
            <v>24/03/1994</v>
          </cell>
          <cell r="Y58" t="str">
            <v>Femenino</v>
          </cell>
          <cell r="Z58" t="str">
            <v>Soltero</v>
          </cell>
          <cell r="AA58" t="str">
            <v>AV PRADO 707</v>
          </cell>
          <cell r="AB58">
            <v>0</v>
          </cell>
          <cell r="AC58" t="str">
            <v>Hegama.78@gmail.com</v>
          </cell>
          <cell r="AD58" t="str">
            <v>999444178</v>
          </cell>
          <cell r="AE58" t="str">
            <v>Superior Universitario</v>
          </cell>
          <cell r="AF58" t="str">
            <v>Superior completo</v>
          </cell>
          <cell r="AG58" t="str">
            <v>OBSTETRA</v>
          </cell>
          <cell r="AH58" t="str">
            <v>TITULO</v>
          </cell>
        </row>
        <row r="59">
          <cell r="S59" t="str">
            <v>76700339</v>
          </cell>
          <cell r="T59" t="str">
            <v>LISBENIA</v>
          </cell>
          <cell r="U59" t="str">
            <v>PEREIRA</v>
          </cell>
          <cell r="V59" t="str">
            <v>ALEJOS</v>
          </cell>
          <cell r="W59" t="str">
            <v>SIN DATOS</v>
          </cell>
          <cell r="X59" t="str">
            <v>22/07/1994</v>
          </cell>
          <cell r="Y59" t="str">
            <v>Femenino</v>
          </cell>
          <cell r="Z59" t="str">
            <v>Soltero</v>
          </cell>
          <cell r="AA59" t="str">
            <v>SIN DATOS</v>
          </cell>
          <cell r="AB59">
            <v>0</v>
          </cell>
          <cell r="AC59">
            <v>0</v>
          </cell>
          <cell r="AD59">
            <v>0</v>
          </cell>
          <cell r="AE59" t="str">
            <v>Superior Universitario</v>
          </cell>
          <cell r="AF59" t="str">
            <v>Superior completo</v>
          </cell>
          <cell r="AG59" t="str">
            <v>ENFERMERA(O)</v>
          </cell>
          <cell r="AH59" t="str">
            <v>TITULO</v>
          </cell>
        </row>
        <row r="60">
          <cell r="S60" t="str">
            <v>10723546</v>
          </cell>
          <cell r="T60" t="str">
            <v>IRMA</v>
          </cell>
          <cell r="U60" t="str">
            <v>MAQUERA</v>
          </cell>
          <cell r="V60" t="str">
            <v>CATACHURA</v>
          </cell>
          <cell r="W60" t="str">
            <v>SIN DATOS</v>
          </cell>
          <cell r="X60" t="str">
            <v>29/09/1977</v>
          </cell>
          <cell r="Y60" t="str">
            <v>Femenino</v>
          </cell>
          <cell r="Z60" t="str">
            <v>Soltero</v>
          </cell>
          <cell r="AA60" t="str">
            <v>AV. PRIMAVERA S/N</v>
          </cell>
          <cell r="AB60" t="str">
            <v>10107235464</v>
          </cell>
          <cell r="AC60" t="str">
            <v>imaquerac@gmail.com</v>
          </cell>
          <cell r="AD60" t="str">
            <v>900691540</v>
          </cell>
          <cell r="AE60" t="str">
            <v>Superior Técnico</v>
          </cell>
          <cell r="AF60" t="str">
            <v>Técnico superior completo</v>
          </cell>
          <cell r="AG60" t="str">
            <v>TECNICO EN ENFERMERIA</v>
          </cell>
          <cell r="AH60" t="str">
            <v>TITULO</v>
          </cell>
        </row>
        <row r="61">
          <cell r="S61" t="str">
            <v>44995010</v>
          </cell>
          <cell r="T61" t="str">
            <v>ROMMEL YANS</v>
          </cell>
          <cell r="U61" t="str">
            <v>OLANO</v>
          </cell>
          <cell r="V61" t="str">
            <v>ESCOBAR</v>
          </cell>
          <cell r="W61" t="str">
            <v>SIN DATOS</v>
          </cell>
          <cell r="X61" t="str">
            <v>10/04/1988</v>
          </cell>
          <cell r="Y61" t="str">
            <v>Masculino</v>
          </cell>
          <cell r="Z61" t="str">
            <v>Soltero</v>
          </cell>
          <cell r="AA61" t="str">
            <v>J. M. ARGUEDAS (PASAJE)</v>
          </cell>
          <cell r="AB61">
            <v>0</v>
          </cell>
          <cell r="AC61" t="str">
            <v>rommelolano1@gmail.com</v>
          </cell>
          <cell r="AD61" t="str">
            <v>935496927</v>
          </cell>
          <cell r="AE61" t="str">
            <v>Superior Universitario</v>
          </cell>
          <cell r="AF61" t="str">
            <v>Superior completo</v>
          </cell>
          <cell r="AG61" t="str">
            <v>ADMINISTRADOR</v>
          </cell>
          <cell r="AH61" t="str">
            <v>TITULO</v>
          </cell>
        </row>
        <row r="62">
          <cell r="S62" t="str">
            <v>70312028</v>
          </cell>
          <cell r="T62" t="str">
            <v>BEATRIZ</v>
          </cell>
          <cell r="U62" t="str">
            <v>CHIPANA</v>
          </cell>
          <cell r="V62" t="str">
            <v>QUISPE</v>
          </cell>
          <cell r="W62" t="str">
            <v>SIN DATOS</v>
          </cell>
          <cell r="X62" t="str">
            <v>28/03/1994</v>
          </cell>
          <cell r="Y62" t="str">
            <v>Femenino</v>
          </cell>
          <cell r="Z62" t="str">
            <v>Soltero</v>
          </cell>
          <cell r="AA62" t="str">
            <v>LOS INCAS</v>
          </cell>
          <cell r="AB62">
            <v>0</v>
          </cell>
          <cell r="AC62" t="str">
            <v>yesung18@hotmail.com</v>
          </cell>
          <cell r="AD62" t="str">
            <v>910413182</v>
          </cell>
          <cell r="AE62" t="str">
            <v>Superior Técnico</v>
          </cell>
          <cell r="AF62" t="str">
            <v>Técnico superior completo</v>
          </cell>
          <cell r="AG62" t="str">
            <v>TECNICO EN ENFERMERIA</v>
          </cell>
          <cell r="AH62" t="str">
            <v>TITULO</v>
          </cell>
        </row>
        <row r="63">
          <cell r="S63" t="str">
            <v>70425544</v>
          </cell>
          <cell r="T63" t="str">
            <v>TALITA GRIELI</v>
          </cell>
          <cell r="U63" t="str">
            <v>ORTIZ</v>
          </cell>
          <cell r="V63" t="str">
            <v>CORONADO</v>
          </cell>
          <cell r="W63" t="str">
            <v>SIN DATOS</v>
          </cell>
          <cell r="X63" t="str">
            <v>20/01/1991</v>
          </cell>
          <cell r="Y63" t="str">
            <v>Femenino</v>
          </cell>
          <cell r="Z63" t="str">
            <v>Soltero</v>
          </cell>
          <cell r="AA63" t="str">
            <v>JR APURIMAC 612</v>
          </cell>
          <cell r="AB63">
            <v>0</v>
          </cell>
          <cell r="AC63" t="str">
            <v>grielitaly@gmail.com</v>
          </cell>
          <cell r="AD63" t="str">
            <v>983152329</v>
          </cell>
          <cell r="AE63" t="str">
            <v>Superior Universitario</v>
          </cell>
          <cell r="AF63" t="str">
            <v>Superior completo</v>
          </cell>
          <cell r="AG63" t="str">
            <v>MEDICO CIRUJANO</v>
          </cell>
          <cell r="AH63" t="str">
            <v>TITULO</v>
          </cell>
        </row>
        <row r="64">
          <cell r="S64" t="str">
            <v>70021587</v>
          </cell>
          <cell r="T64" t="str">
            <v>ROGER</v>
          </cell>
          <cell r="U64" t="str">
            <v>RAMIREZ</v>
          </cell>
          <cell r="V64" t="str">
            <v>CASTRO</v>
          </cell>
          <cell r="W64" t="str">
            <v>SIN DATOS</v>
          </cell>
          <cell r="X64" t="str">
            <v>06/10/1991</v>
          </cell>
          <cell r="Y64" t="str">
            <v>Masculino</v>
          </cell>
          <cell r="Z64" t="str">
            <v>Soltero</v>
          </cell>
          <cell r="AA64" t="str">
            <v>AV.KENNEDY S/N</v>
          </cell>
          <cell r="AB64" t="str">
            <v>10033700526</v>
          </cell>
          <cell r="AC64" t="str">
            <v>satma_rc@hotmail.com</v>
          </cell>
          <cell r="AD64" t="str">
            <v>921280873</v>
          </cell>
          <cell r="AE64" t="str">
            <v>Superior Universitario</v>
          </cell>
          <cell r="AF64" t="str">
            <v>Superior completo</v>
          </cell>
          <cell r="AG64" t="str">
            <v>MEDICO CIRUJANO</v>
          </cell>
          <cell r="AH64" t="str">
            <v>TITULO</v>
          </cell>
        </row>
        <row r="65">
          <cell r="S65" t="str">
            <v>71846404</v>
          </cell>
          <cell r="T65" t="str">
            <v>YESICA</v>
          </cell>
          <cell r="U65" t="str">
            <v>RAMOS</v>
          </cell>
          <cell r="V65" t="str">
            <v>HUARCAYA</v>
          </cell>
          <cell r="W65" t="str">
            <v>SIN DATOS</v>
          </cell>
          <cell r="X65" t="str">
            <v>21/11/1993</v>
          </cell>
          <cell r="Y65" t="str">
            <v>Femenino</v>
          </cell>
          <cell r="Z65" t="str">
            <v>Soltero</v>
          </cell>
          <cell r="AA65" t="str">
            <v>MZ. 10 LT. 1 SECTOR LOS BRILLANTES PAMPLONA ALTA</v>
          </cell>
          <cell r="AB65">
            <v>0</v>
          </cell>
          <cell r="AC65" t="str">
            <v>yesicaramos.h21@gmail.com</v>
          </cell>
          <cell r="AD65" t="str">
            <v>978548348</v>
          </cell>
          <cell r="AE65" t="str">
            <v>Superior Universitario</v>
          </cell>
          <cell r="AF65" t="str">
            <v>Superior incompleto</v>
          </cell>
          <cell r="AG65" t="str">
            <v>TECNOLOGO MEDICO LABORATORIO CLINICO Y ANATOMIA PATOLOGICA</v>
          </cell>
          <cell r="AH65" t="str">
            <v>ESTUDIANTE</v>
          </cell>
        </row>
        <row r="66">
          <cell r="S66" t="str">
            <v>28300246</v>
          </cell>
          <cell r="T66" t="str">
            <v>VILMA</v>
          </cell>
          <cell r="U66" t="str">
            <v>BELLIDO</v>
          </cell>
          <cell r="V66" t="str">
            <v>CERDA</v>
          </cell>
          <cell r="W66" t="str">
            <v>SIN DATOS</v>
          </cell>
          <cell r="X66" t="str">
            <v>08/04/1975</v>
          </cell>
          <cell r="Y66" t="str">
            <v>Femenino</v>
          </cell>
          <cell r="Z66" t="str">
            <v>Soltero</v>
          </cell>
          <cell r="AA66" t="str">
            <v>CRISTO REY</v>
          </cell>
          <cell r="AB66">
            <v>0</v>
          </cell>
          <cell r="AC66">
            <v>0</v>
          </cell>
          <cell r="AD66">
            <v>0</v>
          </cell>
          <cell r="AE66" t="str">
            <v>Superior Universitario</v>
          </cell>
          <cell r="AF66" t="str">
            <v>Superior completo</v>
          </cell>
          <cell r="AG66" t="str">
            <v>QUIMICO FARMACEUTICO</v>
          </cell>
          <cell r="AH66" t="str">
            <v>TITULO</v>
          </cell>
        </row>
        <row r="67">
          <cell r="S67" t="str">
            <v>46452138</v>
          </cell>
          <cell r="T67" t="str">
            <v>PERCY</v>
          </cell>
          <cell r="U67" t="str">
            <v>SULLUCHUCO</v>
          </cell>
          <cell r="V67" t="str">
            <v>GUERRA</v>
          </cell>
          <cell r="W67" t="str">
            <v>SIN DATOS</v>
          </cell>
          <cell r="X67" t="str">
            <v>04/08/1990</v>
          </cell>
          <cell r="Y67" t="str">
            <v>Masculino</v>
          </cell>
          <cell r="Z67" t="str">
            <v>Soltero</v>
          </cell>
          <cell r="AA67" t="str">
            <v>AV VIA AUX PANAMERICANA SUR MZ C LT 5 A.H. LOS FORESTALES</v>
          </cell>
          <cell r="AB67">
            <v>0</v>
          </cell>
          <cell r="AC67" t="str">
            <v>percynutri@hotmail.com</v>
          </cell>
          <cell r="AD67" t="str">
            <v>957098679</v>
          </cell>
          <cell r="AE67" t="str">
            <v>Superior Universitario</v>
          </cell>
          <cell r="AF67" t="str">
            <v>Superior completo</v>
          </cell>
          <cell r="AG67" t="str">
            <v>NUTRICIONISTA</v>
          </cell>
          <cell r="AH67" t="str">
            <v>TITULO</v>
          </cell>
        </row>
        <row r="68">
          <cell r="S68" t="str">
            <v>47036570</v>
          </cell>
          <cell r="T68" t="str">
            <v>JOSE</v>
          </cell>
          <cell r="U68" t="str">
            <v>PICHIHUA</v>
          </cell>
          <cell r="V68" t="str">
            <v>OSCCO</v>
          </cell>
          <cell r="W68" t="str">
            <v>SIN DATOS</v>
          </cell>
          <cell r="X68" t="str">
            <v>03/05/1991</v>
          </cell>
          <cell r="Y68" t="str">
            <v>Masculino</v>
          </cell>
          <cell r="Z68" t="str">
            <v>Soltero</v>
          </cell>
          <cell r="AA68" t="str">
            <v>SIN DATOS</v>
          </cell>
          <cell r="AB68">
            <v>0</v>
          </cell>
          <cell r="AC68">
            <v>0</v>
          </cell>
          <cell r="AD68">
            <v>0</v>
          </cell>
          <cell r="AE68" t="str">
            <v>Superior Técnico</v>
          </cell>
          <cell r="AF68" t="str">
            <v>Técnico superior completo</v>
          </cell>
          <cell r="AG68" t="str">
            <v>TECNICO EN ENFERMERIA</v>
          </cell>
          <cell r="AH68" t="str">
            <v>TITULO</v>
          </cell>
        </row>
        <row r="69">
          <cell r="S69" t="str">
            <v>28288099</v>
          </cell>
          <cell r="T69" t="str">
            <v>YENY KARIN</v>
          </cell>
          <cell r="U69" t="str">
            <v>IPURRE</v>
          </cell>
          <cell r="V69" t="str">
            <v>PALOMINO</v>
          </cell>
          <cell r="W69" t="str">
            <v>SIN DATOS</v>
          </cell>
          <cell r="X69" t="str">
            <v>14/01/1972</v>
          </cell>
          <cell r="Y69" t="str">
            <v>Femenino</v>
          </cell>
          <cell r="Z69" t="str">
            <v>Soltero</v>
          </cell>
          <cell r="AA69" t="str">
            <v>PSJ.BOLOGNESI 124 ALAM.BOLOGNESI</v>
          </cell>
          <cell r="AB69" t="str">
            <v>10282880993</v>
          </cell>
          <cell r="AC69" t="str">
            <v>karinip195@hotmail.com</v>
          </cell>
          <cell r="AD69" t="str">
            <v>950975429</v>
          </cell>
          <cell r="AE69" t="str">
            <v>Superior Universitario</v>
          </cell>
          <cell r="AF69" t="str">
            <v>Superior completo</v>
          </cell>
          <cell r="AG69" t="str">
            <v>OBSTETRA</v>
          </cell>
          <cell r="AH69" t="str">
            <v>TITULO</v>
          </cell>
        </row>
        <row r="70">
          <cell r="S70" t="str">
            <v>70378727</v>
          </cell>
          <cell r="T70" t="str">
            <v>YESENIA HERMELINDA</v>
          </cell>
          <cell r="U70" t="str">
            <v>CHOQUE</v>
          </cell>
          <cell r="V70" t="str">
            <v>PECEROS</v>
          </cell>
          <cell r="W70" t="str">
            <v>SIN DATOS</v>
          </cell>
          <cell r="X70" t="str">
            <v>10/11/1990</v>
          </cell>
          <cell r="Y70" t="str">
            <v>Femenino</v>
          </cell>
          <cell r="Z70" t="str">
            <v>Soltero</v>
          </cell>
          <cell r="AA70" t="str">
            <v>JR.BOLIVAR 226</v>
          </cell>
          <cell r="AB70">
            <v>0</v>
          </cell>
          <cell r="AC70" t="str">
            <v>yeseniachoquepeceros@gmail.com</v>
          </cell>
          <cell r="AD70" t="str">
            <v>930111516</v>
          </cell>
          <cell r="AE70" t="str">
            <v>Superior Universitario</v>
          </cell>
          <cell r="AF70" t="str">
            <v>Superior completo</v>
          </cell>
          <cell r="AG70" t="str">
            <v>ENFERMERA(O)</v>
          </cell>
          <cell r="AH70" t="str">
            <v>TITULO</v>
          </cell>
        </row>
        <row r="71">
          <cell r="S71" t="str">
            <v>71023762</v>
          </cell>
          <cell r="T71" t="str">
            <v>MARGOTH</v>
          </cell>
          <cell r="U71" t="str">
            <v>ZARATE</v>
          </cell>
          <cell r="V71" t="str">
            <v>MENDEZ</v>
          </cell>
          <cell r="W71" t="str">
            <v>SIN DATOS</v>
          </cell>
          <cell r="X71" t="str">
            <v>30/01/1998</v>
          </cell>
          <cell r="Y71" t="str">
            <v>Femenino</v>
          </cell>
          <cell r="Z71" t="str">
            <v>Soltero</v>
          </cell>
          <cell r="AA71" t="str">
            <v>BARRIO RAYAMPAMPA</v>
          </cell>
          <cell r="AB71">
            <v>0</v>
          </cell>
          <cell r="AC71">
            <v>0</v>
          </cell>
          <cell r="AD71">
            <v>0</v>
          </cell>
          <cell r="AE71" t="str">
            <v>Superior Técnico</v>
          </cell>
          <cell r="AF71" t="str">
            <v>Técnico superior completo</v>
          </cell>
          <cell r="AG71" t="str">
            <v>TECNICO EN ENFERMERIA</v>
          </cell>
          <cell r="AH71" t="str">
            <v>TITULO</v>
          </cell>
        </row>
        <row r="72">
          <cell r="S72" t="str">
            <v>41912177</v>
          </cell>
          <cell r="T72" t="str">
            <v>SOFIA</v>
          </cell>
          <cell r="U72" t="str">
            <v>CACERES</v>
          </cell>
          <cell r="V72" t="str">
            <v>CURO</v>
          </cell>
          <cell r="W72" t="str">
            <v>SIN DATOS</v>
          </cell>
          <cell r="X72" t="str">
            <v>18/09/1973</v>
          </cell>
          <cell r="Y72" t="str">
            <v>Femenino</v>
          </cell>
          <cell r="Z72" t="str">
            <v>Soltero</v>
          </cell>
          <cell r="AA72" t="str">
            <v>AV.LOS INCAS S/N</v>
          </cell>
          <cell r="AB72">
            <v>0</v>
          </cell>
          <cell r="AC72" t="str">
            <v>sofiacaceres123456789@gmail.com</v>
          </cell>
          <cell r="AD72" t="str">
            <v>958235072,940096102</v>
          </cell>
          <cell r="AE72" t="str">
            <v>Superior Técnico</v>
          </cell>
          <cell r="AF72" t="str">
            <v>Técnico superior completo</v>
          </cell>
          <cell r="AG72" t="str">
            <v>TECNICO EN ENFERMERIA</v>
          </cell>
          <cell r="AH72" t="str">
            <v>TITULO</v>
          </cell>
        </row>
        <row r="73">
          <cell r="S73" t="str">
            <v>45280083</v>
          </cell>
          <cell r="T73" t="str">
            <v>LEIDY</v>
          </cell>
          <cell r="U73" t="str">
            <v>RIVEROS</v>
          </cell>
          <cell r="V73" t="str">
            <v>CHINO</v>
          </cell>
          <cell r="W73" t="str">
            <v>SIN DATOS</v>
          </cell>
          <cell r="X73" t="str">
            <v>23/08/1988</v>
          </cell>
          <cell r="Y73" t="str">
            <v>Femenino</v>
          </cell>
          <cell r="Z73" t="str">
            <v>Soltero</v>
          </cell>
          <cell r="AA73" t="str">
            <v>PJE. SEÑOR DE LAS SENTENCIAS 130 BR. SR. DE HUANCA-HUASCAR</v>
          </cell>
          <cell r="AB73" t="str">
            <v>10452800832</v>
          </cell>
          <cell r="AC73" t="str">
            <v>mileimy_23_lr@hotmail.com</v>
          </cell>
          <cell r="AD73" t="str">
            <v>987135502</v>
          </cell>
          <cell r="AE73" t="str">
            <v>Superior Universitario</v>
          </cell>
          <cell r="AF73" t="str">
            <v>Superior completo</v>
          </cell>
          <cell r="AG73" t="str">
            <v>OBSTETRA</v>
          </cell>
          <cell r="AH73" t="str">
            <v>TITULO</v>
          </cell>
        </row>
        <row r="74">
          <cell r="S74" t="str">
            <v>31479544</v>
          </cell>
          <cell r="T74" t="str">
            <v>GUILLERMO</v>
          </cell>
          <cell r="U74" t="str">
            <v>DIAZ</v>
          </cell>
          <cell r="V74" t="str">
            <v>QUISPE</v>
          </cell>
          <cell r="W74" t="str">
            <v>SIN DATOS</v>
          </cell>
          <cell r="X74" t="str">
            <v>21/12/1976</v>
          </cell>
          <cell r="Y74" t="str">
            <v>Masculino</v>
          </cell>
          <cell r="Z74" t="str">
            <v>Soltero</v>
          </cell>
          <cell r="AA74" t="str">
            <v>ANEXO BUENA VISTA,ANEXO BUENA VISTA</v>
          </cell>
          <cell r="AB74" t="str">
            <v>10314795445</v>
          </cell>
          <cell r="AC74" t="str">
            <v>guillermodiazquispe125@gmail.com</v>
          </cell>
          <cell r="AD74" t="str">
            <v>975960591</v>
          </cell>
          <cell r="AE74" t="str">
            <v>Superior Universitario</v>
          </cell>
          <cell r="AF74" t="str">
            <v>Superior completo</v>
          </cell>
          <cell r="AG74" t="str">
            <v>ENFERMERA(O)</v>
          </cell>
          <cell r="AH74" t="str">
            <v>TITULO</v>
          </cell>
        </row>
        <row r="75">
          <cell r="S75" t="str">
            <v>43709273</v>
          </cell>
          <cell r="T75" t="str">
            <v>NOEMI</v>
          </cell>
          <cell r="U75" t="str">
            <v>BARBARAN</v>
          </cell>
          <cell r="V75" t="str">
            <v>ACEVEDO</v>
          </cell>
          <cell r="W75" t="str">
            <v>SIN DATOS</v>
          </cell>
          <cell r="X75" t="str">
            <v>07/07/1986</v>
          </cell>
          <cell r="Y75" t="str">
            <v>Femenino</v>
          </cell>
          <cell r="Z75" t="str">
            <v>Soltero</v>
          </cell>
          <cell r="AA75" t="str">
            <v>CP MUÑAPUCRO</v>
          </cell>
          <cell r="AB75" t="str">
            <v>10437092732</v>
          </cell>
          <cell r="AC75" t="str">
            <v>noemibarbaran516@gmail.com</v>
          </cell>
          <cell r="AD75" t="str">
            <v>977920012</v>
          </cell>
          <cell r="AE75" t="str">
            <v>Superior Técnico</v>
          </cell>
          <cell r="AF75" t="str">
            <v>Técnico superior completo</v>
          </cell>
          <cell r="AG75" t="str">
            <v>TECNICO EN ENFERMERIA</v>
          </cell>
          <cell r="AH75" t="str">
            <v>TITULO</v>
          </cell>
        </row>
        <row r="76">
          <cell r="S76" t="str">
            <v>74901452</v>
          </cell>
          <cell r="T76" t="str">
            <v>CHRISTOPHER JASON</v>
          </cell>
          <cell r="U76" t="str">
            <v>JIBAJA</v>
          </cell>
          <cell r="V76" t="str">
            <v>COPARA</v>
          </cell>
          <cell r="W76" t="str">
            <v>SIN DATOS</v>
          </cell>
          <cell r="X76" t="str">
            <v>04/09/1995</v>
          </cell>
          <cell r="Y76" t="str">
            <v>Masculino</v>
          </cell>
          <cell r="Z76" t="str">
            <v>Soltero</v>
          </cell>
          <cell r="AA76" t="str">
            <v>ARQ. JULIO GARCIA BAUDOIN</v>
          </cell>
          <cell r="AB76">
            <v>0</v>
          </cell>
          <cell r="AC76">
            <v>0</v>
          </cell>
          <cell r="AD76">
            <v>0</v>
          </cell>
          <cell r="AE76" t="str">
            <v>Superior Universitario</v>
          </cell>
          <cell r="AF76" t="str">
            <v>Superior incompleto</v>
          </cell>
          <cell r="AG76" t="str">
            <v>MEDICO CIRUJANO</v>
          </cell>
          <cell r="AH76" t="str">
            <v>ESTUDIANTE</v>
          </cell>
        </row>
        <row r="77">
          <cell r="S77" t="str">
            <v>40387486</v>
          </cell>
          <cell r="T77" t="str">
            <v>JOSEFINA</v>
          </cell>
          <cell r="U77" t="str">
            <v>PILLACA</v>
          </cell>
          <cell r="V77" t="str">
            <v>CHAVEZ</v>
          </cell>
          <cell r="W77" t="str">
            <v>SIN DATOS</v>
          </cell>
          <cell r="X77" t="str">
            <v>29/11/1979</v>
          </cell>
          <cell r="Y77" t="str">
            <v>Femenino</v>
          </cell>
          <cell r="Z77" t="str">
            <v>Soltero</v>
          </cell>
          <cell r="AA77" t="str">
            <v>C.P.CHUPARO</v>
          </cell>
          <cell r="AB77" t="str">
            <v>10403874863</v>
          </cell>
          <cell r="AC77" t="str">
            <v>josefina_2911@hotmail.com</v>
          </cell>
          <cell r="AD77" t="str">
            <v>954639768</v>
          </cell>
          <cell r="AE77" t="str">
            <v>Superior Técnico</v>
          </cell>
          <cell r="AF77" t="str">
            <v>Técnico superior completo</v>
          </cell>
          <cell r="AG77" t="str">
            <v>TECNICO EN ENFERMERIA</v>
          </cell>
          <cell r="AH77" t="str">
            <v>TITULO</v>
          </cell>
        </row>
        <row r="78">
          <cell r="S78" t="str">
            <v>47544037</v>
          </cell>
          <cell r="T78" t="str">
            <v>DIANA CAROLINA</v>
          </cell>
          <cell r="U78" t="str">
            <v>CAMPOS</v>
          </cell>
          <cell r="V78" t="str">
            <v>ARTEAGA</v>
          </cell>
          <cell r="W78" t="str">
            <v>SIN DATOS</v>
          </cell>
          <cell r="X78" t="str">
            <v>25/12/1992</v>
          </cell>
          <cell r="Y78" t="str">
            <v>Femenino</v>
          </cell>
          <cell r="Z78" t="str">
            <v>Soltero</v>
          </cell>
          <cell r="AA78" t="str">
            <v>MADRID</v>
          </cell>
          <cell r="AB78" t="str">
            <v>10475440370</v>
          </cell>
          <cell r="AC78" t="str">
            <v>dca_2528@hotmail.com</v>
          </cell>
          <cell r="AD78" t="str">
            <v>956448645</v>
          </cell>
          <cell r="AE78" t="str">
            <v>Superior Universitario</v>
          </cell>
          <cell r="AF78" t="str">
            <v>Superior completo</v>
          </cell>
          <cell r="AG78" t="str">
            <v>OBSTETRA</v>
          </cell>
          <cell r="AH78" t="str">
            <v>TITULO</v>
          </cell>
        </row>
        <row r="79">
          <cell r="S79" t="str">
            <v>70562802</v>
          </cell>
          <cell r="T79" t="str">
            <v>ABELARDO</v>
          </cell>
          <cell r="U79" t="str">
            <v>ORE</v>
          </cell>
          <cell r="V79" t="str">
            <v>CURI</v>
          </cell>
          <cell r="W79" t="str">
            <v>SIN DATOS</v>
          </cell>
          <cell r="X79" t="str">
            <v>25/01/1995</v>
          </cell>
          <cell r="Y79" t="str">
            <v>Masculino</v>
          </cell>
          <cell r="Z79" t="str">
            <v>Soltero</v>
          </cell>
          <cell r="AA79" t="str">
            <v>C.POBLADO ROCCHACC</v>
          </cell>
          <cell r="AB79">
            <v>0</v>
          </cell>
          <cell r="AC79">
            <v>0</v>
          </cell>
          <cell r="AD79">
            <v>0</v>
          </cell>
          <cell r="AE79" t="str">
            <v>Superior Universitario</v>
          </cell>
          <cell r="AF79" t="str">
            <v>Superior completo</v>
          </cell>
          <cell r="AG79" t="str">
            <v>ENFERMERA(O)</v>
          </cell>
          <cell r="AH79" t="str">
            <v>TITULO</v>
          </cell>
        </row>
        <row r="80">
          <cell r="S80" t="str">
            <v>31475891</v>
          </cell>
          <cell r="T80" t="str">
            <v>CARMELA</v>
          </cell>
          <cell r="U80" t="str">
            <v>ALCARRAZ</v>
          </cell>
          <cell r="V80" t="str">
            <v>SOTO</v>
          </cell>
          <cell r="W80" t="str">
            <v>SIN DATOS</v>
          </cell>
          <cell r="X80" t="str">
            <v>29/07/1974</v>
          </cell>
          <cell r="Y80" t="str">
            <v>Femenino</v>
          </cell>
          <cell r="Z80" t="str">
            <v>Casado</v>
          </cell>
          <cell r="AA80" t="str">
            <v>MARTINELLY</v>
          </cell>
          <cell r="AB80" t="str">
            <v>10314758914</v>
          </cell>
          <cell r="AC80" t="str">
            <v>carmelitabella2010@gmail.com</v>
          </cell>
          <cell r="AD80" t="str">
            <v>990220640</v>
          </cell>
          <cell r="AE80" t="str">
            <v>Superior Universitario</v>
          </cell>
          <cell r="AF80" t="str">
            <v>Superior completo</v>
          </cell>
          <cell r="AG80" t="str">
            <v>ENFERMERA(O)</v>
          </cell>
          <cell r="AH80" t="str">
            <v>TITULO</v>
          </cell>
        </row>
        <row r="81">
          <cell r="S81" t="str">
            <v>31480309</v>
          </cell>
          <cell r="T81" t="str">
            <v>CLOTILDE HAYDEE</v>
          </cell>
          <cell r="U81" t="str">
            <v>AQUISE</v>
          </cell>
          <cell r="V81" t="str">
            <v>PILLACA</v>
          </cell>
          <cell r="W81" t="str">
            <v>SIN DATOS</v>
          </cell>
          <cell r="X81" t="str">
            <v>27/02/1972</v>
          </cell>
          <cell r="Y81" t="str">
            <v>Femenino</v>
          </cell>
          <cell r="Z81" t="str">
            <v>Soltero</v>
          </cell>
          <cell r="AA81" t="str">
            <v>CAHUIDE</v>
          </cell>
          <cell r="AB81" t="str">
            <v>10314803090</v>
          </cell>
          <cell r="AC81" t="str">
            <v>haydeeaquise3001@gmail.com</v>
          </cell>
          <cell r="AD81" t="str">
            <v>998810305</v>
          </cell>
          <cell r="AE81" t="str">
            <v>Superior Técnico</v>
          </cell>
          <cell r="AF81" t="str">
            <v>Técnico superior completo</v>
          </cell>
          <cell r="AG81" t="str">
            <v>TECNICO EN ENFERMERIA</v>
          </cell>
          <cell r="AH81" t="str">
            <v>TITULO</v>
          </cell>
        </row>
        <row r="82">
          <cell r="S82" t="str">
            <v>09598831</v>
          </cell>
          <cell r="T82" t="str">
            <v>SONIA</v>
          </cell>
          <cell r="U82" t="str">
            <v>AREVALO</v>
          </cell>
          <cell r="V82" t="str">
            <v>BERNEDO</v>
          </cell>
          <cell r="W82" t="str">
            <v>SIN DATOS</v>
          </cell>
          <cell r="X82" t="str">
            <v>19/06/1973</v>
          </cell>
          <cell r="Y82" t="str">
            <v>Femenino</v>
          </cell>
          <cell r="Z82" t="str">
            <v>Soltero</v>
          </cell>
          <cell r="AA82" t="str">
            <v>JR.CHINCHEROS S/N</v>
          </cell>
          <cell r="AB82" t="str">
            <v>10095988313</v>
          </cell>
          <cell r="AC82" t="str">
            <v>sonia.arevalo3119@gmail.com</v>
          </cell>
          <cell r="AD82" t="str">
            <v>983702159</v>
          </cell>
          <cell r="AE82" t="str">
            <v>Superior Técnico</v>
          </cell>
          <cell r="AF82" t="str">
            <v>Técnico superior completo</v>
          </cell>
          <cell r="AG82" t="str">
            <v>TECNICO EN ENFERMERIA</v>
          </cell>
          <cell r="AH82" t="str">
            <v>TITULO</v>
          </cell>
        </row>
        <row r="83">
          <cell r="S83" t="str">
            <v>40359615</v>
          </cell>
          <cell r="T83" t="str">
            <v>RAQUEL ELIANNA</v>
          </cell>
          <cell r="U83" t="str">
            <v>AVILES</v>
          </cell>
          <cell r="V83" t="str">
            <v>ORTEGA</v>
          </cell>
          <cell r="W83" t="str">
            <v>SIN DATOS</v>
          </cell>
          <cell r="X83" t="str">
            <v>14/10/1979</v>
          </cell>
          <cell r="Y83" t="str">
            <v>Femenino</v>
          </cell>
          <cell r="Z83" t="str">
            <v>Soltero</v>
          </cell>
          <cell r="AA83" t="str">
            <v>COTABAMBAS S/N</v>
          </cell>
          <cell r="AB83" t="str">
            <v>10403596154</v>
          </cell>
          <cell r="AC83" t="str">
            <v>eliana_1410@hotmail.com</v>
          </cell>
          <cell r="AD83" t="str">
            <v>983655680</v>
          </cell>
          <cell r="AE83" t="str">
            <v>Superior Universitario</v>
          </cell>
          <cell r="AF83" t="str">
            <v>Superior completo</v>
          </cell>
          <cell r="AG83" t="str">
            <v>ENFERMERA(O)</v>
          </cell>
          <cell r="AH83" t="str">
            <v>TITULO</v>
          </cell>
        </row>
        <row r="84">
          <cell r="S84" t="str">
            <v>40950960</v>
          </cell>
          <cell r="T84" t="str">
            <v>ELIZABET</v>
          </cell>
          <cell r="U84" t="str">
            <v>BARCENA</v>
          </cell>
          <cell r="V84" t="str">
            <v>NAJARRO</v>
          </cell>
          <cell r="W84" t="str">
            <v>SIN DATOS</v>
          </cell>
          <cell r="X84" t="str">
            <v>11/05/1981</v>
          </cell>
          <cell r="Y84" t="str">
            <v>Femenino</v>
          </cell>
          <cell r="Z84" t="str">
            <v>Soltero</v>
          </cell>
          <cell r="AA84" t="str">
            <v>SIN DATOS</v>
          </cell>
          <cell r="AB84" t="str">
            <v>10409509601</v>
          </cell>
          <cell r="AC84" t="str">
            <v>elizabetbarcena@gmail.com</v>
          </cell>
          <cell r="AD84" t="str">
            <v>983735935</v>
          </cell>
          <cell r="AE84" t="str">
            <v>Superior Técnico</v>
          </cell>
          <cell r="AF84" t="str">
            <v>Técnico superior completo</v>
          </cell>
          <cell r="AG84" t="str">
            <v>TECNICO EN ENFERMERIA</v>
          </cell>
          <cell r="AH84" t="str">
            <v>EGRESADO</v>
          </cell>
        </row>
        <row r="85">
          <cell r="S85" t="str">
            <v>20565626</v>
          </cell>
          <cell r="T85" t="str">
            <v>RAUL</v>
          </cell>
          <cell r="U85" t="str">
            <v>CABREJOS</v>
          </cell>
          <cell r="V85" t="str">
            <v>ARRIETA</v>
          </cell>
          <cell r="W85" t="str">
            <v>SIN DATOS</v>
          </cell>
          <cell r="X85" t="str">
            <v>22/07/1971</v>
          </cell>
          <cell r="Y85" t="str">
            <v>Masculino</v>
          </cell>
          <cell r="Z85" t="str">
            <v>Soltero</v>
          </cell>
          <cell r="AA85" t="str">
            <v>AV.RESURRECCION 921</v>
          </cell>
          <cell r="AB85" t="str">
            <v>10205656265</v>
          </cell>
          <cell r="AC85" t="str">
            <v>raulito22ca@hotmail.com</v>
          </cell>
          <cell r="AD85" t="str">
            <v>966363266</v>
          </cell>
          <cell r="AE85" t="str">
            <v>Superior Técnico</v>
          </cell>
          <cell r="AF85" t="str">
            <v>Técnico superior completo</v>
          </cell>
          <cell r="AG85" t="str">
            <v>TECNICO EN ENFERMERIA</v>
          </cell>
          <cell r="AH85" t="str">
            <v>TITULO</v>
          </cell>
        </row>
        <row r="86">
          <cell r="S86" t="str">
            <v>42811322</v>
          </cell>
          <cell r="T86" t="str">
            <v>JANETH</v>
          </cell>
          <cell r="U86" t="str">
            <v>CACERES</v>
          </cell>
          <cell r="V86" t="str">
            <v>NAJARRO</v>
          </cell>
          <cell r="W86" t="str">
            <v>SIN DATOS</v>
          </cell>
          <cell r="X86" t="str">
            <v>04/12/1984</v>
          </cell>
          <cell r="Y86" t="str">
            <v>Femenino</v>
          </cell>
          <cell r="Z86" t="str">
            <v>Soltero</v>
          </cell>
          <cell r="AA86" t="str">
            <v>PROGRESO S/N</v>
          </cell>
          <cell r="AB86" t="str">
            <v>10428113221</v>
          </cell>
          <cell r="AC86" t="str">
            <v>flamybelen@gmail.com</v>
          </cell>
          <cell r="AD86" t="str">
            <v>939133207</v>
          </cell>
          <cell r="AE86" t="str">
            <v>Superior Universitario</v>
          </cell>
          <cell r="AF86" t="str">
            <v>Superior completo</v>
          </cell>
          <cell r="AG86" t="str">
            <v>ENFERMERA(O)</v>
          </cell>
          <cell r="AH86" t="str">
            <v>TITULO</v>
          </cell>
        </row>
        <row r="87">
          <cell r="S87" t="str">
            <v>40432489</v>
          </cell>
          <cell r="T87" t="str">
            <v>BLANCA AZUCENA</v>
          </cell>
          <cell r="U87" t="str">
            <v>CAMACHO</v>
          </cell>
          <cell r="V87" t="str">
            <v>VARGAS</v>
          </cell>
          <cell r="W87" t="str">
            <v>SIN DATOS</v>
          </cell>
          <cell r="X87" t="str">
            <v>30/07/1979</v>
          </cell>
          <cell r="Y87" t="str">
            <v>Femenino</v>
          </cell>
          <cell r="Z87" t="str">
            <v>Casado</v>
          </cell>
          <cell r="AA87" t="str">
            <v>AV.ANDRES AVELINO CACERES 219</v>
          </cell>
          <cell r="AB87" t="str">
            <v>10404324898</v>
          </cell>
          <cell r="AC87" t="str">
            <v>zublan@hotmail.com</v>
          </cell>
          <cell r="AD87" t="str">
            <v>969337100,982052441</v>
          </cell>
          <cell r="AE87" t="str">
            <v>Superior Universitario</v>
          </cell>
          <cell r="AF87" t="str">
            <v>Superior completo</v>
          </cell>
          <cell r="AG87" t="str">
            <v>MEDICO CIRUJANO</v>
          </cell>
          <cell r="AH87" t="str">
            <v>TITULO</v>
          </cell>
        </row>
        <row r="88">
          <cell r="S88" t="str">
            <v>31182504</v>
          </cell>
          <cell r="T88" t="str">
            <v>EDGAR</v>
          </cell>
          <cell r="U88" t="str">
            <v>CARDENAS</v>
          </cell>
          <cell r="V88" t="str">
            <v>VARGAS</v>
          </cell>
          <cell r="W88" t="str">
            <v>SIN DATOS</v>
          </cell>
          <cell r="X88" t="str">
            <v>30/05/1974</v>
          </cell>
          <cell r="Y88" t="str">
            <v>Masculino</v>
          </cell>
          <cell r="Z88" t="str">
            <v>Soltero</v>
          </cell>
          <cell r="AA88" t="str">
            <v>AV SESQUICENTENARIO 750</v>
          </cell>
          <cell r="AB88" t="str">
            <v>10311825041</v>
          </cell>
          <cell r="AC88" t="str">
            <v>ecv_1974@hotmail.com</v>
          </cell>
          <cell r="AD88" t="str">
            <v>984990084</v>
          </cell>
          <cell r="AE88" t="str">
            <v>Superior Universitario</v>
          </cell>
          <cell r="AF88" t="str">
            <v>Superior completo</v>
          </cell>
          <cell r="AG88" t="str">
            <v>ENFERMERA(O)</v>
          </cell>
          <cell r="AH88" t="str">
            <v>TITULO</v>
          </cell>
        </row>
        <row r="89">
          <cell r="S89" t="str">
            <v>31464869</v>
          </cell>
          <cell r="T89" t="str">
            <v>MARY LUZ</v>
          </cell>
          <cell r="U89" t="str">
            <v>CASTRO</v>
          </cell>
          <cell r="V89" t="str">
            <v>ARANDIA</v>
          </cell>
          <cell r="W89" t="str">
            <v>SIN DATOS</v>
          </cell>
          <cell r="X89" t="str">
            <v>16/08/1963</v>
          </cell>
          <cell r="Y89" t="str">
            <v>Femenino</v>
          </cell>
          <cell r="Z89" t="str">
            <v>Soltero</v>
          </cell>
          <cell r="AA89" t="str">
            <v>JR.AYACUCHO 509</v>
          </cell>
          <cell r="AB89" t="str">
            <v>10314648698</v>
          </cell>
          <cell r="AC89" t="str">
            <v>mariluz.castroarandia@hotmail.com</v>
          </cell>
          <cell r="AD89" t="str">
            <v>995174215,910300265</v>
          </cell>
          <cell r="AE89" t="str">
            <v>Superior Técnico</v>
          </cell>
          <cell r="AF89" t="str">
            <v>Técnico superior completo</v>
          </cell>
          <cell r="AG89" t="str">
            <v>TECNICO EN ENFERMERIA</v>
          </cell>
          <cell r="AH89" t="str">
            <v>TITULO</v>
          </cell>
        </row>
        <row r="90">
          <cell r="S90" t="str">
            <v>31462010</v>
          </cell>
          <cell r="T90" t="str">
            <v>WALTER</v>
          </cell>
          <cell r="U90" t="str">
            <v>CHAVEZ</v>
          </cell>
          <cell r="V90" t="str">
            <v>TOLEDO</v>
          </cell>
          <cell r="W90" t="str">
            <v>SIN DATOS</v>
          </cell>
          <cell r="X90" t="str">
            <v>08/12/1960</v>
          </cell>
          <cell r="Y90" t="str">
            <v>Masculino</v>
          </cell>
          <cell r="Z90" t="str">
            <v>Casado</v>
          </cell>
          <cell r="AA90" t="str">
            <v>SIN DATOS</v>
          </cell>
          <cell r="AB90" t="str">
            <v>10314620106</v>
          </cell>
          <cell r="AC90" t="str">
            <v>walterchavez08@gmail.com</v>
          </cell>
          <cell r="AD90" t="str">
            <v>992636964</v>
          </cell>
          <cell r="AE90" t="str">
            <v>Superior Técnico</v>
          </cell>
          <cell r="AF90" t="str">
            <v>Técnico superior completo</v>
          </cell>
          <cell r="AG90" t="str">
            <v>TECNICO EN ENFERMERIA</v>
          </cell>
          <cell r="AH90" t="str">
            <v>TITULO</v>
          </cell>
        </row>
        <row r="91">
          <cell r="S91" t="str">
            <v>31475853</v>
          </cell>
          <cell r="T91" t="str">
            <v>LEONIDAS TEOFILO</v>
          </cell>
          <cell r="U91" t="str">
            <v>CUCHO</v>
          </cell>
          <cell r="V91" t="str">
            <v>QUISPE</v>
          </cell>
          <cell r="W91" t="str">
            <v>SIN DATOS</v>
          </cell>
          <cell r="X91" t="str">
            <v>22/04/1974</v>
          </cell>
          <cell r="Y91" t="str">
            <v>Masculino</v>
          </cell>
          <cell r="Z91" t="str">
            <v>Casado</v>
          </cell>
          <cell r="AA91" t="str">
            <v>JR ANDAHUAYLAS 206</v>
          </cell>
          <cell r="AB91" t="str">
            <v>10314758531</v>
          </cell>
          <cell r="AC91" t="str">
            <v>CUCHIN2204@GMAIL.COM</v>
          </cell>
          <cell r="AD91" t="str">
            <v>938416592</v>
          </cell>
          <cell r="AE91" t="str">
            <v>Superior Técnico</v>
          </cell>
          <cell r="AF91" t="str">
            <v>Técnico superior incompleto</v>
          </cell>
          <cell r="AG91" t="str">
            <v>TECNICO EN ENFERMERIA</v>
          </cell>
          <cell r="AH91" t="str">
            <v>ESTUDIANTE</v>
          </cell>
        </row>
        <row r="92">
          <cell r="S92" t="str">
            <v>41550562</v>
          </cell>
          <cell r="T92" t="str">
            <v>EVA LUZ</v>
          </cell>
          <cell r="U92" t="str">
            <v>FERNANDEZ</v>
          </cell>
          <cell r="V92" t="str">
            <v>GARCIA</v>
          </cell>
          <cell r="W92" t="str">
            <v>SIN DATOS</v>
          </cell>
          <cell r="X92" t="str">
            <v>17/10/1982</v>
          </cell>
          <cell r="Y92" t="str">
            <v>Femenino</v>
          </cell>
          <cell r="Z92" t="str">
            <v>Soltero</v>
          </cell>
          <cell r="AA92" t="str">
            <v>JR AYACUCHO 380</v>
          </cell>
          <cell r="AB92" t="str">
            <v>10415505626</v>
          </cell>
          <cell r="AC92" t="str">
            <v>crazy_1_7@hotmail.com</v>
          </cell>
          <cell r="AD92" t="str">
            <v>981929820</v>
          </cell>
          <cell r="AE92" t="str">
            <v>Superior Universitario</v>
          </cell>
          <cell r="AF92" t="str">
            <v>Superior completo</v>
          </cell>
          <cell r="AG92" t="str">
            <v>ENFERMERA(O)</v>
          </cell>
          <cell r="AH92" t="str">
            <v>TITULO</v>
          </cell>
        </row>
        <row r="93">
          <cell r="S93" t="str">
            <v>80013687</v>
          </cell>
          <cell r="T93" t="str">
            <v>JUAN PABLO</v>
          </cell>
          <cell r="U93" t="str">
            <v>GOMEZ</v>
          </cell>
          <cell r="V93" t="str">
            <v>HUANCA</v>
          </cell>
          <cell r="W93" t="str">
            <v>SIN DATOS</v>
          </cell>
          <cell r="X93" t="str">
            <v>26/06/1974</v>
          </cell>
          <cell r="Y93" t="str">
            <v>Masculino</v>
          </cell>
          <cell r="Z93" t="str">
            <v>Soltero</v>
          </cell>
          <cell r="AA93" t="str">
            <v>MARTINELLY S/N</v>
          </cell>
          <cell r="AB93" t="str">
            <v>10800136879</v>
          </cell>
          <cell r="AC93" t="str">
            <v>jpgh06@hotmail.com</v>
          </cell>
          <cell r="AD93" t="str">
            <v>969165577</v>
          </cell>
          <cell r="AE93" t="str">
            <v>Superior Universitario</v>
          </cell>
          <cell r="AF93" t="str">
            <v>Superior completo</v>
          </cell>
          <cell r="AG93" t="str">
            <v>ENFERMERA(O)</v>
          </cell>
          <cell r="AH93" t="str">
            <v>TITULO</v>
          </cell>
        </row>
        <row r="94">
          <cell r="S94" t="str">
            <v>31477766</v>
          </cell>
          <cell r="T94" t="str">
            <v>JUANA ANGELICA</v>
          </cell>
          <cell r="U94" t="str">
            <v>GUILLEN</v>
          </cell>
          <cell r="V94" t="str">
            <v>JAUREGUI</v>
          </cell>
          <cell r="W94" t="str">
            <v>SIN DATOS</v>
          </cell>
          <cell r="X94" t="str">
            <v>08/08/1960</v>
          </cell>
          <cell r="Y94" t="str">
            <v>Femenino</v>
          </cell>
          <cell r="Z94" t="str">
            <v>Soltero</v>
          </cell>
          <cell r="AA94" t="str">
            <v>AV.MARTINELLY S/N</v>
          </cell>
          <cell r="AB94">
            <v>0</v>
          </cell>
          <cell r="AC94" t="str">
            <v>juanaangelicaguillenjauregui@gmail.com</v>
          </cell>
          <cell r="AD94" t="str">
            <v>950173995</v>
          </cell>
          <cell r="AE94" t="str">
            <v>Superior Universitario</v>
          </cell>
          <cell r="AF94" t="str">
            <v>Superior completo</v>
          </cell>
          <cell r="AG94" t="str">
            <v>ENFERMERA(O)</v>
          </cell>
          <cell r="AH94" t="str">
            <v>TITULO</v>
          </cell>
        </row>
        <row r="95">
          <cell r="S95" t="str">
            <v>41132867</v>
          </cell>
          <cell r="T95" t="str">
            <v>FLOR LIZBETH</v>
          </cell>
          <cell r="U95" t="str">
            <v>GUILLEN</v>
          </cell>
          <cell r="V95" t="str">
            <v>ZAMORA</v>
          </cell>
          <cell r="W95" t="str">
            <v>SIN DATOS</v>
          </cell>
          <cell r="X95" t="str">
            <v>11/10/1981</v>
          </cell>
          <cell r="Y95" t="str">
            <v>Femenino</v>
          </cell>
          <cell r="Z95" t="str">
            <v>Casado</v>
          </cell>
          <cell r="AA95" t="str">
            <v>JR.CUSCO 234</v>
          </cell>
          <cell r="AB95" t="str">
            <v>10411328673</v>
          </cell>
          <cell r="AC95" t="str">
            <v>flgz81@hotmail.com,flgz1181@gmail.com</v>
          </cell>
          <cell r="AD95" t="str">
            <v>983708990</v>
          </cell>
          <cell r="AE95" t="str">
            <v>Superior Técnico</v>
          </cell>
          <cell r="AF95" t="str">
            <v>Técnico superior completo</v>
          </cell>
          <cell r="AG95" t="str">
            <v>TECNICO EN ENFERMERIA</v>
          </cell>
          <cell r="AH95" t="str">
            <v>TITULO</v>
          </cell>
        </row>
        <row r="96">
          <cell r="S96" t="str">
            <v>80001207</v>
          </cell>
          <cell r="T96" t="str">
            <v>EDISON</v>
          </cell>
          <cell r="U96" t="str">
            <v>GUTIERREZ</v>
          </cell>
          <cell r="V96" t="str">
            <v>NAJARRO</v>
          </cell>
          <cell r="W96" t="str">
            <v>SIN DATOS</v>
          </cell>
          <cell r="X96" t="str">
            <v>15/09/1977</v>
          </cell>
          <cell r="Y96" t="str">
            <v>Masculino</v>
          </cell>
          <cell r="Z96" t="str">
            <v>Soltero</v>
          </cell>
          <cell r="AA96" t="str">
            <v>JR. TUPAC AMARU 517</v>
          </cell>
          <cell r="AB96" t="str">
            <v>10800012070</v>
          </cell>
          <cell r="AC96" t="str">
            <v>gutierreznajarro@gmail.com</v>
          </cell>
          <cell r="AD96" t="str">
            <v>957031040,999187400</v>
          </cell>
          <cell r="AE96" t="str">
            <v>Superior Técnico</v>
          </cell>
          <cell r="AF96" t="str">
            <v>Técnico superior completo</v>
          </cell>
          <cell r="AG96" t="str">
            <v>TECNICO EN ENFERMERIA</v>
          </cell>
          <cell r="AH96" t="str">
            <v>EGRESADO</v>
          </cell>
        </row>
        <row r="97">
          <cell r="S97" t="str">
            <v>31481635</v>
          </cell>
          <cell r="T97" t="str">
            <v>ISABEL</v>
          </cell>
          <cell r="U97" t="str">
            <v>GUZMAN</v>
          </cell>
          <cell r="V97" t="str">
            <v>FIGUEROA</v>
          </cell>
          <cell r="W97" t="str">
            <v>SIN DATOS</v>
          </cell>
          <cell r="X97" t="str">
            <v>05/11/1956</v>
          </cell>
          <cell r="Y97" t="str">
            <v>Femenino</v>
          </cell>
          <cell r="Z97" t="str">
            <v>Casado</v>
          </cell>
          <cell r="AA97" t="str">
            <v>JR. AYACUCHO S/N</v>
          </cell>
          <cell r="AB97" t="str">
            <v>10314816353</v>
          </cell>
          <cell r="AC97" t="str">
            <v>MPALOMINOG89@gmail.com</v>
          </cell>
          <cell r="AD97" t="str">
            <v>992442962</v>
          </cell>
          <cell r="AE97" t="str">
            <v>Superior Universitario</v>
          </cell>
          <cell r="AF97" t="str">
            <v>Superior completo</v>
          </cell>
          <cell r="AG97" t="str">
            <v>ENFERMERA(O)</v>
          </cell>
          <cell r="AH97" t="str">
            <v>TITULO</v>
          </cell>
        </row>
        <row r="98">
          <cell r="S98" t="str">
            <v>44381639</v>
          </cell>
          <cell r="T98" t="str">
            <v>INDIRA JANETH</v>
          </cell>
          <cell r="U98" t="str">
            <v>HUACHACA</v>
          </cell>
          <cell r="V98" t="str">
            <v>TALAVERANO</v>
          </cell>
          <cell r="W98" t="str">
            <v>SIN DATOS</v>
          </cell>
          <cell r="X98" t="str">
            <v>06/07/1987</v>
          </cell>
          <cell r="Y98" t="str">
            <v>Femenino</v>
          </cell>
          <cell r="Z98" t="str">
            <v>Soltero</v>
          </cell>
          <cell r="AA98" t="str">
            <v>AVIACION</v>
          </cell>
          <cell r="AB98" t="str">
            <v>10443816394</v>
          </cell>
          <cell r="AC98" t="str">
            <v>inditalaverano@hotmail.com</v>
          </cell>
          <cell r="AD98" t="str">
            <v>986710068</v>
          </cell>
          <cell r="AE98" t="str">
            <v>Superior Universitario</v>
          </cell>
          <cell r="AF98" t="str">
            <v>Superior completo</v>
          </cell>
          <cell r="AG98" t="str">
            <v>MEDICO CIRUJANO</v>
          </cell>
          <cell r="AH98" t="str">
            <v>TITULO</v>
          </cell>
        </row>
        <row r="99">
          <cell r="S99" t="str">
            <v>42419799</v>
          </cell>
          <cell r="T99" t="str">
            <v>MAGALY MARLENE</v>
          </cell>
          <cell r="U99" t="str">
            <v>HUAMAN</v>
          </cell>
          <cell r="V99" t="str">
            <v>ABURTO</v>
          </cell>
          <cell r="W99" t="str">
            <v>SIN DATOS</v>
          </cell>
          <cell r="X99" t="str">
            <v>20/12/1980</v>
          </cell>
          <cell r="Y99" t="str">
            <v>Femenino</v>
          </cell>
          <cell r="Z99" t="str">
            <v>Soltero</v>
          </cell>
          <cell r="AA99" t="str">
            <v>CUSCO S/N</v>
          </cell>
          <cell r="AB99" t="str">
            <v>10424197993</v>
          </cell>
          <cell r="AC99" t="str">
            <v>magalyhuaman32@gmail.com</v>
          </cell>
          <cell r="AD99" t="str">
            <v>910056383</v>
          </cell>
          <cell r="AE99" t="str">
            <v>Superior Universitario</v>
          </cell>
          <cell r="AF99" t="str">
            <v>Superior completo</v>
          </cell>
          <cell r="AG99" t="str">
            <v>OBSTETRA</v>
          </cell>
          <cell r="AH99" t="str">
            <v>TITULO</v>
          </cell>
        </row>
        <row r="100">
          <cell r="S100" t="str">
            <v>20065969</v>
          </cell>
          <cell r="T100" t="str">
            <v>ELIZABETH</v>
          </cell>
          <cell r="U100" t="str">
            <v>HUAMAN</v>
          </cell>
          <cell r="V100" t="str">
            <v>SANTANA</v>
          </cell>
          <cell r="W100" t="str">
            <v>SIN DATOS</v>
          </cell>
          <cell r="X100" t="str">
            <v>20/03/1974</v>
          </cell>
          <cell r="Y100" t="str">
            <v>Femenino</v>
          </cell>
          <cell r="Z100" t="str">
            <v>Soltero</v>
          </cell>
          <cell r="AA100" t="str">
            <v>JR. BOLIVAR 270</v>
          </cell>
          <cell r="AB100" t="str">
            <v>10200659690</v>
          </cell>
          <cell r="AC100" t="str">
            <v>huamansantanaelizabeth@gmail.com</v>
          </cell>
          <cell r="AD100" t="str">
            <v>958665677</v>
          </cell>
          <cell r="AE100" t="str">
            <v>Superior Universitario</v>
          </cell>
          <cell r="AF100" t="str">
            <v>Superior completo</v>
          </cell>
          <cell r="AG100" t="str">
            <v>OBSTETRA</v>
          </cell>
          <cell r="AH100" t="str">
            <v>TITULO</v>
          </cell>
        </row>
        <row r="101">
          <cell r="S101" t="str">
            <v>41334205</v>
          </cell>
          <cell r="T101" t="str">
            <v>GISSELA JANET</v>
          </cell>
          <cell r="U101" t="str">
            <v>HUARANGA</v>
          </cell>
          <cell r="V101" t="str">
            <v>VILLANUEVA</v>
          </cell>
          <cell r="W101" t="str">
            <v>SIN DATOS</v>
          </cell>
          <cell r="X101" t="str">
            <v>20/06/1982</v>
          </cell>
          <cell r="Y101" t="str">
            <v>Femenino</v>
          </cell>
          <cell r="Z101" t="str">
            <v>Soltero</v>
          </cell>
          <cell r="AA101" t="str">
            <v>MARTINELLY</v>
          </cell>
          <cell r="AB101" t="str">
            <v>10413342070</v>
          </cell>
          <cell r="AC101" t="str">
            <v>gissela.huvi@gmail.com</v>
          </cell>
          <cell r="AD101" t="str">
            <v>973523244</v>
          </cell>
          <cell r="AE101" t="str">
            <v>Superior Universitario</v>
          </cell>
          <cell r="AF101" t="str">
            <v>Superior completo</v>
          </cell>
          <cell r="AG101" t="str">
            <v>OBSTETRA</v>
          </cell>
          <cell r="AH101" t="str">
            <v>TITULO</v>
          </cell>
        </row>
        <row r="102">
          <cell r="S102" t="str">
            <v>31188113</v>
          </cell>
          <cell r="T102" t="str">
            <v>LADISLAO</v>
          </cell>
          <cell r="U102" t="str">
            <v>HUARCAYA</v>
          </cell>
          <cell r="V102" t="str">
            <v>SANCHEZ</v>
          </cell>
          <cell r="W102" t="str">
            <v>SIN DATOS</v>
          </cell>
          <cell r="X102" t="str">
            <v>17/01/1977</v>
          </cell>
          <cell r="Y102" t="str">
            <v>Masculino</v>
          </cell>
          <cell r="Z102" t="str">
            <v>Soltero</v>
          </cell>
          <cell r="AA102" t="str">
            <v>JR.DARIO MONTES S/N</v>
          </cell>
          <cell r="AB102" t="str">
            <v>10311881138</v>
          </cell>
          <cell r="AC102" t="str">
            <v>ladydemid77@gmail.com</v>
          </cell>
          <cell r="AD102" t="str">
            <v>953788557</v>
          </cell>
          <cell r="AE102" t="str">
            <v>Superior Técnico</v>
          </cell>
          <cell r="AF102" t="str">
            <v>Técnico superior completo</v>
          </cell>
          <cell r="AG102" t="str">
            <v>TECNICO EN ENFERMERIA</v>
          </cell>
          <cell r="AH102" t="str">
            <v>TITULO</v>
          </cell>
        </row>
        <row r="103">
          <cell r="S103" t="str">
            <v>07268695</v>
          </cell>
          <cell r="T103" t="str">
            <v>RUFINA AYDEE</v>
          </cell>
          <cell r="U103" t="str">
            <v>LEGUIA</v>
          </cell>
          <cell r="V103" t="str">
            <v>QUISPE</v>
          </cell>
          <cell r="W103" t="str">
            <v>SIN DATOS</v>
          </cell>
          <cell r="X103" t="str">
            <v>10/07/1972</v>
          </cell>
          <cell r="Y103" t="str">
            <v>Femenino</v>
          </cell>
          <cell r="Z103" t="str">
            <v>Soltero</v>
          </cell>
          <cell r="AA103" t="str">
            <v>BARRIO LLIMPE</v>
          </cell>
          <cell r="AB103" t="str">
            <v>10072686956</v>
          </cell>
          <cell r="AC103" t="str">
            <v>leguiaquispeaydee@gmail.com, leguiaquispeaydee@gmail.com</v>
          </cell>
          <cell r="AD103" t="str">
            <v>983736378</v>
          </cell>
          <cell r="AE103" t="str">
            <v>Superior Técnico</v>
          </cell>
          <cell r="AF103" t="str">
            <v>Técnico superior completo</v>
          </cell>
          <cell r="AG103" t="str">
            <v>TECNICO EN ENFERMERIA</v>
          </cell>
          <cell r="AH103" t="str">
            <v>TITULO</v>
          </cell>
        </row>
        <row r="104">
          <cell r="S104" t="str">
            <v>31483154</v>
          </cell>
          <cell r="T104" t="str">
            <v>NELY LIDIA</v>
          </cell>
          <cell r="U104" t="str">
            <v>LLACCTARIMAY</v>
          </cell>
          <cell r="V104" t="str">
            <v>GUIZADO DE FLORES</v>
          </cell>
          <cell r="W104" t="str">
            <v>SIN DATOS</v>
          </cell>
          <cell r="X104" t="str">
            <v>01/06/1960</v>
          </cell>
          <cell r="Y104" t="str">
            <v>Femenino</v>
          </cell>
          <cell r="Z104" t="str">
            <v>Casado</v>
          </cell>
          <cell r="AA104" t="str">
            <v>AV.LOS INCAS 568</v>
          </cell>
          <cell r="AB104" t="str">
            <v>10314831549</v>
          </cell>
          <cell r="AC104" t="str">
            <v>nelyllagui@hotmail.com</v>
          </cell>
          <cell r="AD104" t="str">
            <v>997505650</v>
          </cell>
          <cell r="AE104" t="str">
            <v>Superior Universitario</v>
          </cell>
          <cell r="AF104" t="str">
            <v>Superior completo</v>
          </cell>
          <cell r="AG104" t="str">
            <v>OBSTETRA</v>
          </cell>
          <cell r="AH104" t="str">
            <v>TITULO</v>
          </cell>
        </row>
        <row r="105">
          <cell r="S105" t="str">
            <v>40266948</v>
          </cell>
          <cell r="T105" t="str">
            <v>RUTH MARIELA</v>
          </cell>
          <cell r="U105" t="str">
            <v>MARQUEZ</v>
          </cell>
          <cell r="V105" t="str">
            <v>PEREZ</v>
          </cell>
          <cell r="W105" t="str">
            <v>SIN DATOS</v>
          </cell>
          <cell r="X105" t="str">
            <v>04/09/1978</v>
          </cell>
          <cell r="Y105" t="str">
            <v>Femenino</v>
          </cell>
          <cell r="Z105" t="str">
            <v>Soltero</v>
          </cell>
          <cell r="AA105" t="str">
            <v>FERNANDO BELAUNDE T.</v>
          </cell>
          <cell r="AB105" t="str">
            <v>10402669484</v>
          </cell>
          <cell r="AC105" t="str">
            <v>rmarielamarquez@gmail.com</v>
          </cell>
          <cell r="AD105" t="str">
            <v>942889741</v>
          </cell>
          <cell r="AE105" t="str">
            <v>Superior Universitario</v>
          </cell>
          <cell r="AF105" t="str">
            <v>Superior completo</v>
          </cell>
          <cell r="AG105" t="str">
            <v>OBSTETRA</v>
          </cell>
          <cell r="AH105" t="str">
            <v>TITULO</v>
          </cell>
        </row>
        <row r="106">
          <cell r="S106" t="str">
            <v>31475176</v>
          </cell>
          <cell r="T106" t="str">
            <v>HECTOR</v>
          </cell>
          <cell r="U106" t="str">
            <v>MARTINEZ</v>
          </cell>
          <cell r="V106" t="str">
            <v>PILLACA</v>
          </cell>
          <cell r="W106" t="str">
            <v>SIN DATOS</v>
          </cell>
          <cell r="X106" t="str">
            <v>13/05/1966</v>
          </cell>
          <cell r="Y106" t="str">
            <v>Masculino</v>
          </cell>
          <cell r="Z106" t="str">
            <v>Casado</v>
          </cell>
          <cell r="AA106" t="str">
            <v>COM. MUÑAPUCRO</v>
          </cell>
          <cell r="AB106" t="str">
            <v>10314751766</v>
          </cell>
          <cell r="AC106" t="str">
            <v>hectormartinezpillaca@gmail.com</v>
          </cell>
          <cell r="AD106" t="str">
            <v>972631220</v>
          </cell>
          <cell r="AE106" t="str">
            <v>Superior Técnico</v>
          </cell>
          <cell r="AF106" t="str">
            <v>Técnico superior completo</v>
          </cell>
          <cell r="AG106" t="str">
            <v>TECNICO EN ENFERMERIA</v>
          </cell>
          <cell r="AH106" t="str">
            <v>TITULO</v>
          </cell>
        </row>
        <row r="107">
          <cell r="S107" t="str">
            <v>02045863</v>
          </cell>
          <cell r="T107" t="str">
            <v>JULIA</v>
          </cell>
          <cell r="U107" t="str">
            <v>MONTOYA</v>
          </cell>
          <cell r="V107" t="str">
            <v>SAIRE</v>
          </cell>
          <cell r="W107" t="str">
            <v>SIN DATOS</v>
          </cell>
          <cell r="X107" t="str">
            <v>18/10/1963</v>
          </cell>
          <cell r="Y107" t="str">
            <v>Femenino</v>
          </cell>
          <cell r="Z107" t="str">
            <v>Soltero</v>
          </cell>
          <cell r="AA107" t="str">
            <v>PJE. MICAELA BASTIDAS 150</v>
          </cell>
          <cell r="AB107" t="str">
            <v>10020458637</v>
          </cell>
          <cell r="AC107" t="str">
            <v>jumosa19@outlook.com</v>
          </cell>
          <cell r="AD107" t="str">
            <v>921431711</v>
          </cell>
          <cell r="AE107" t="str">
            <v>Superior Universitario</v>
          </cell>
          <cell r="AF107" t="str">
            <v>Superior completo</v>
          </cell>
          <cell r="AG107" t="str">
            <v>OBSTETRA</v>
          </cell>
          <cell r="AH107" t="str">
            <v>TITULO</v>
          </cell>
        </row>
        <row r="108">
          <cell r="S108" t="str">
            <v>20109354</v>
          </cell>
          <cell r="T108" t="str">
            <v>ANA</v>
          </cell>
          <cell r="U108" t="str">
            <v>OCHOA</v>
          </cell>
          <cell r="V108" t="str">
            <v>ALIAGA</v>
          </cell>
          <cell r="W108" t="str">
            <v>SIN DATOS</v>
          </cell>
          <cell r="X108" t="str">
            <v>30/04/1978</v>
          </cell>
          <cell r="Y108" t="str">
            <v>Femenino</v>
          </cell>
          <cell r="Z108" t="str">
            <v>Soltero</v>
          </cell>
          <cell r="AA108" t="str">
            <v>JR. CUSCO 172</v>
          </cell>
          <cell r="AB108" t="str">
            <v>10201093541</v>
          </cell>
          <cell r="AC108" t="str">
            <v>anagarab30@gmail.com</v>
          </cell>
          <cell r="AD108" t="str">
            <v>938804560</v>
          </cell>
          <cell r="AE108" t="str">
            <v>Superior Universitario</v>
          </cell>
          <cell r="AF108" t="str">
            <v>Superior completo</v>
          </cell>
          <cell r="AG108" t="str">
            <v>OBSTETRA</v>
          </cell>
          <cell r="AH108" t="str">
            <v>TITULO</v>
          </cell>
        </row>
        <row r="109">
          <cell r="S109" t="str">
            <v>42238974</v>
          </cell>
          <cell r="T109" t="str">
            <v>LEANDRA</v>
          </cell>
          <cell r="U109" t="str">
            <v>PAHUARA</v>
          </cell>
          <cell r="V109" t="str">
            <v>YAÑE</v>
          </cell>
          <cell r="W109" t="str">
            <v>SIN DATOS</v>
          </cell>
          <cell r="X109" t="str">
            <v>13/02/1984</v>
          </cell>
          <cell r="Y109" t="str">
            <v>Femenino</v>
          </cell>
          <cell r="Z109" t="str">
            <v>Soltero</v>
          </cell>
          <cell r="AA109" t="str">
            <v>CP. AHUAYRA</v>
          </cell>
          <cell r="AB109" t="str">
            <v>10422389747</v>
          </cell>
          <cell r="AC109" t="str">
            <v>marfilpahuara24@gmail.com</v>
          </cell>
          <cell r="AD109" t="str">
            <v>929172736</v>
          </cell>
          <cell r="AE109" t="str">
            <v>Superior Técnico</v>
          </cell>
          <cell r="AF109" t="str">
            <v>Técnico superior completo</v>
          </cell>
          <cell r="AG109" t="str">
            <v>TECNICO EN ENFERMERIA</v>
          </cell>
          <cell r="AH109" t="str">
            <v>TITULO</v>
          </cell>
        </row>
        <row r="110">
          <cell r="S110" t="str">
            <v>42798977</v>
          </cell>
          <cell r="T110" t="str">
            <v>MARGARITA</v>
          </cell>
          <cell r="U110" t="str">
            <v>PASCUAL</v>
          </cell>
          <cell r="V110" t="str">
            <v>PILLACA</v>
          </cell>
          <cell r="W110" t="str">
            <v>SIN DATOS</v>
          </cell>
          <cell r="X110" t="str">
            <v>03/01/1985</v>
          </cell>
          <cell r="Y110" t="str">
            <v>Femenino</v>
          </cell>
          <cell r="Z110" t="str">
            <v>Soltero</v>
          </cell>
          <cell r="AA110" t="str">
            <v>LOS LIRIOS S/N</v>
          </cell>
          <cell r="AB110" t="str">
            <v>10427989777</v>
          </cell>
          <cell r="AC110" t="str">
            <v>margarita252018@gmail.com</v>
          </cell>
          <cell r="AD110" t="str">
            <v>963357832</v>
          </cell>
          <cell r="AE110" t="str">
            <v>Superior Técnico</v>
          </cell>
          <cell r="AF110" t="str">
            <v>Técnico superior completo</v>
          </cell>
          <cell r="AG110" t="str">
            <v>TECNICO LABORATORISTA</v>
          </cell>
          <cell r="AH110" t="str">
            <v>TITULO</v>
          </cell>
        </row>
        <row r="111">
          <cell r="S111" t="str">
            <v>09394642</v>
          </cell>
          <cell r="T111" t="str">
            <v>CLARISA</v>
          </cell>
          <cell r="U111" t="str">
            <v>POMA</v>
          </cell>
          <cell r="V111" t="str">
            <v>LIZARME</v>
          </cell>
          <cell r="W111" t="str">
            <v>SIN DATOS</v>
          </cell>
          <cell r="X111" t="str">
            <v>12/08/1971</v>
          </cell>
          <cell r="Y111" t="str">
            <v>Femenino</v>
          </cell>
          <cell r="Z111" t="str">
            <v>Soltero</v>
          </cell>
          <cell r="AA111" t="str">
            <v>MARTINELLY S/N CHINCHEROS</v>
          </cell>
          <cell r="AB111" t="str">
            <v>10093946427</v>
          </cell>
          <cell r="AC111" t="str">
            <v>claris_12pl@hotmail.com</v>
          </cell>
          <cell r="AD111" t="str">
            <v>993590081</v>
          </cell>
          <cell r="AE111" t="str">
            <v>Superior Técnico</v>
          </cell>
          <cell r="AF111" t="str">
            <v>Técnico superior completo</v>
          </cell>
          <cell r="AG111" t="str">
            <v>TECNICO EN ENFERMERIA</v>
          </cell>
          <cell r="AH111" t="str">
            <v>TITULO</v>
          </cell>
        </row>
        <row r="112">
          <cell r="S112" t="str">
            <v>28315093</v>
          </cell>
          <cell r="T112" t="str">
            <v>LINA</v>
          </cell>
          <cell r="U112" t="str">
            <v>RAMIREZ</v>
          </cell>
          <cell r="V112" t="str">
            <v>CONTRERAS</v>
          </cell>
          <cell r="W112" t="str">
            <v>SIN DATOS</v>
          </cell>
          <cell r="X112" t="str">
            <v>13/11/1977</v>
          </cell>
          <cell r="Y112" t="str">
            <v>Femenino</v>
          </cell>
          <cell r="Z112" t="str">
            <v>Soltero</v>
          </cell>
          <cell r="AA112" t="str">
            <v>LAS AZUCENAS</v>
          </cell>
          <cell r="AB112" t="str">
            <v>10283150939</v>
          </cell>
          <cell r="AC112" t="str">
            <v>linaramirezcontreras@gmail.com</v>
          </cell>
          <cell r="AD112" t="str">
            <v>98554535</v>
          </cell>
          <cell r="AE112" t="str">
            <v>Superior Universitario</v>
          </cell>
          <cell r="AF112" t="str">
            <v>Superior completo</v>
          </cell>
          <cell r="AG112" t="str">
            <v>BIOLOGO</v>
          </cell>
          <cell r="AH112" t="str">
            <v>TITULO</v>
          </cell>
        </row>
        <row r="113">
          <cell r="S113" t="str">
            <v>06799899</v>
          </cell>
          <cell r="T113" t="str">
            <v>RAULINS KURT</v>
          </cell>
          <cell r="U113" t="str">
            <v>RAMIREZ</v>
          </cell>
          <cell r="V113" t="str">
            <v>GUTIERREZ</v>
          </cell>
          <cell r="W113" t="str">
            <v>SIN DATOS</v>
          </cell>
          <cell r="X113" t="str">
            <v>08/05/1971</v>
          </cell>
          <cell r="Y113" t="str">
            <v>Masculino</v>
          </cell>
          <cell r="Z113" t="str">
            <v>Soltero</v>
          </cell>
          <cell r="AA113" t="str">
            <v>VENEZUELA</v>
          </cell>
          <cell r="AB113" t="str">
            <v>10067998991</v>
          </cell>
          <cell r="AC113" t="str">
            <v>raulinsk@hotmail.com</v>
          </cell>
          <cell r="AD113" t="str">
            <v>979007299</v>
          </cell>
          <cell r="AE113" t="str">
            <v>Superior Universitario</v>
          </cell>
          <cell r="AF113" t="str">
            <v>Superior completo</v>
          </cell>
          <cell r="AG113" t="str">
            <v>MEDICO CIRUJANO</v>
          </cell>
          <cell r="AH113" t="str">
            <v>TITULO</v>
          </cell>
        </row>
        <row r="114">
          <cell r="S114" t="str">
            <v>31475871</v>
          </cell>
          <cell r="T114" t="str">
            <v>JORGE</v>
          </cell>
          <cell r="U114" t="str">
            <v>ROBLES</v>
          </cell>
          <cell r="V114" t="str">
            <v>CONTRERAS</v>
          </cell>
          <cell r="W114" t="str">
            <v>SIN DATOS</v>
          </cell>
          <cell r="X114" t="str">
            <v>23/04/1973</v>
          </cell>
          <cell r="Y114" t="str">
            <v>Masculino</v>
          </cell>
          <cell r="Z114" t="str">
            <v>Soltero</v>
          </cell>
          <cell r="AA114" t="str">
            <v>CHINCHEROS (TECCAHUASI)</v>
          </cell>
          <cell r="AB114" t="str">
            <v>10314758710</v>
          </cell>
          <cell r="AC114" t="str">
            <v>jorgerobles001@hotmail.com</v>
          </cell>
          <cell r="AD114" t="str">
            <v>996050240</v>
          </cell>
          <cell r="AE114" t="str">
            <v>Superior Técnico</v>
          </cell>
          <cell r="AF114" t="str">
            <v>Técnico superior completo</v>
          </cell>
          <cell r="AG114" t="str">
            <v>TECNICO EN ENFERMERIA</v>
          </cell>
          <cell r="AH114" t="str">
            <v>TITULO</v>
          </cell>
        </row>
        <row r="115">
          <cell r="S115" t="str">
            <v>31475428</v>
          </cell>
          <cell r="T115" t="str">
            <v>VICTOR</v>
          </cell>
          <cell r="U115" t="str">
            <v>SILVA</v>
          </cell>
          <cell r="V115" t="str">
            <v>DE LA BARRA</v>
          </cell>
          <cell r="W115" t="str">
            <v>SIN DATOS</v>
          </cell>
          <cell r="X115" t="str">
            <v>15/12/1966</v>
          </cell>
          <cell r="Y115" t="str">
            <v>Masculino</v>
          </cell>
          <cell r="Z115" t="str">
            <v>Soltero</v>
          </cell>
          <cell r="AA115" t="str">
            <v>OSCCOLLO</v>
          </cell>
          <cell r="AB115" t="str">
            <v>10314754285</v>
          </cell>
          <cell r="AC115" t="str">
            <v>papichasilva@hotmail.com</v>
          </cell>
          <cell r="AD115" t="str">
            <v>983712971</v>
          </cell>
          <cell r="AE115" t="str">
            <v>Superior Técnico</v>
          </cell>
          <cell r="AF115" t="str">
            <v>Técnico superior completo</v>
          </cell>
          <cell r="AG115" t="str">
            <v>TECNICO EN ENFERMERIA</v>
          </cell>
          <cell r="AH115" t="str">
            <v>TITULO</v>
          </cell>
        </row>
        <row r="116">
          <cell r="S116" t="str">
            <v>43487726</v>
          </cell>
          <cell r="T116" t="str">
            <v>GELEN</v>
          </cell>
          <cell r="U116" t="str">
            <v>TAPIA</v>
          </cell>
          <cell r="V116" t="str">
            <v>TELLO</v>
          </cell>
          <cell r="W116" t="str">
            <v>SIN DATOS</v>
          </cell>
          <cell r="X116" t="str">
            <v>26/03/1986</v>
          </cell>
          <cell r="Y116" t="str">
            <v>Femenino</v>
          </cell>
          <cell r="Z116" t="str">
            <v>Soltero</v>
          </cell>
          <cell r="AA116" t="str">
            <v>28 DE JULIO</v>
          </cell>
          <cell r="AB116" t="str">
            <v>10434877267</v>
          </cell>
          <cell r="AC116" t="str">
            <v>mj_26_86@hotmail.com</v>
          </cell>
          <cell r="AD116" t="str">
            <v>933395217</v>
          </cell>
          <cell r="AE116" t="str">
            <v>Superior Universitario</v>
          </cell>
          <cell r="AF116" t="str">
            <v>Superior completo</v>
          </cell>
          <cell r="AG116" t="str">
            <v>ENFERMERA(O)</v>
          </cell>
          <cell r="AH116" t="str">
            <v>TITULO</v>
          </cell>
        </row>
        <row r="117">
          <cell r="S117" t="str">
            <v>40432501</v>
          </cell>
          <cell r="T117" t="str">
            <v>JULIA JANETH</v>
          </cell>
          <cell r="U117" t="str">
            <v>TELLO</v>
          </cell>
          <cell r="V117" t="str">
            <v>GOMEZ</v>
          </cell>
          <cell r="W117" t="str">
            <v>SIN DATOS</v>
          </cell>
          <cell r="X117" t="str">
            <v>28/09/1979</v>
          </cell>
          <cell r="Y117" t="str">
            <v>Femenino</v>
          </cell>
          <cell r="Z117" t="str">
            <v>Soltero</v>
          </cell>
          <cell r="AA117" t="str">
            <v>COM.AHUAYRO</v>
          </cell>
          <cell r="AB117" t="str">
            <v>10404325014</v>
          </cell>
          <cell r="AC117" t="str">
            <v>jategom@hotmail.com</v>
          </cell>
          <cell r="AD117" t="str">
            <v>983989911</v>
          </cell>
          <cell r="AE117" t="str">
            <v>Superior Universitario</v>
          </cell>
          <cell r="AF117" t="str">
            <v>Superior completo</v>
          </cell>
          <cell r="AG117" t="str">
            <v>OBSTETRA</v>
          </cell>
          <cell r="AH117" t="str">
            <v>TITULO</v>
          </cell>
        </row>
        <row r="118">
          <cell r="S118" t="str">
            <v>31482881</v>
          </cell>
          <cell r="T118" t="str">
            <v>LUIS MANUEL</v>
          </cell>
          <cell r="U118" t="str">
            <v>TRUJILLO</v>
          </cell>
          <cell r="V118" t="str">
            <v>VERA</v>
          </cell>
          <cell r="W118" t="str">
            <v>SIN DATOS</v>
          </cell>
          <cell r="X118" t="str">
            <v>26/02/1965</v>
          </cell>
          <cell r="Y118" t="str">
            <v>Masculino</v>
          </cell>
          <cell r="Z118" t="str">
            <v>Soltero</v>
          </cell>
          <cell r="AA118" t="str">
            <v>AV.FERNANDO BELAUNDE TERRY S/N</v>
          </cell>
          <cell r="AB118" t="str">
            <v>10314828815</v>
          </cell>
          <cell r="AC118">
            <v>0</v>
          </cell>
          <cell r="AD118">
            <v>0</v>
          </cell>
          <cell r="AE118" t="str">
            <v>Superior Técnico</v>
          </cell>
          <cell r="AF118" t="str">
            <v>Técnico superior completo</v>
          </cell>
          <cell r="AG118" t="str">
            <v>TECNICO EN ENFERMERIA</v>
          </cell>
          <cell r="AH118" t="str">
            <v>TITULO</v>
          </cell>
        </row>
        <row r="119">
          <cell r="S119" t="str">
            <v>31467675</v>
          </cell>
          <cell r="T119" t="str">
            <v>JOSE</v>
          </cell>
          <cell r="U119" t="str">
            <v>URRUTIA</v>
          </cell>
          <cell r="V119" t="str">
            <v>LUQUE</v>
          </cell>
          <cell r="W119" t="str">
            <v>SIN DATOS</v>
          </cell>
          <cell r="X119" t="str">
            <v>01/05/1968</v>
          </cell>
          <cell r="Y119" t="str">
            <v>Masculino</v>
          </cell>
          <cell r="Z119" t="str">
            <v>Soltero</v>
          </cell>
          <cell r="AA119" t="str">
            <v>JR.GRAU 254</v>
          </cell>
          <cell r="AB119" t="str">
            <v>10314676756</v>
          </cell>
          <cell r="AC119" t="str">
            <v>zorritoul@hotmail.com</v>
          </cell>
          <cell r="AD119" t="str">
            <v>983303165</v>
          </cell>
          <cell r="AE119" t="str">
            <v>Superior Técnico</v>
          </cell>
          <cell r="AF119" t="str">
            <v>Técnico superior completo</v>
          </cell>
          <cell r="AG119" t="str">
            <v>TECNICO EN ENFERMERIA</v>
          </cell>
          <cell r="AH119" t="str">
            <v>TITULO</v>
          </cell>
        </row>
        <row r="120">
          <cell r="S120" t="str">
            <v>09583420</v>
          </cell>
          <cell r="T120" t="str">
            <v>OMAR</v>
          </cell>
          <cell r="U120" t="str">
            <v>VALENCIA</v>
          </cell>
          <cell r="V120" t="str">
            <v>BARRA</v>
          </cell>
          <cell r="W120" t="str">
            <v>SIN DATOS</v>
          </cell>
          <cell r="X120" t="str">
            <v>10/02/1971</v>
          </cell>
          <cell r="Y120" t="str">
            <v>Masculino</v>
          </cell>
          <cell r="Z120" t="str">
            <v>Casado</v>
          </cell>
          <cell r="AA120" t="str">
            <v>JR.DANIEL TIMORAN 193-195 ZONA A</v>
          </cell>
          <cell r="AB120" t="str">
            <v>10095834201</v>
          </cell>
          <cell r="AC120" t="str">
            <v>omarvb261@hotmail.com</v>
          </cell>
          <cell r="AD120" t="str">
            <v>952601196,991553699</v>
          </cell>
          <cell r="AE120" t="str">
            <v>Superior Universitario</v>
          </cell>
          <cell r="AF120" t="str">
            <v>Superior completo</v>
          </cell>
          <cell r="AG120" t="str">
            <v>TECNOLOGO MEDICO LABORATORIO CLINICO Y ANATOMIA PATOLOGICA</v>
          </cell>
          <cell r="AH120" t="str">
            <v>TITULO</v>
          </cell>
        </row>
        <row r="121">
          <cell r="S121" t="str">
            <v>00494765</v>
          </cell>
          <cell r="T121" t="str">
            <v>EDGAR VICENTE</v>
          </cell>
          <cell r="U121" t="str">
            <v>YAURIS</v>
          </cell>
          <cell r="V121" t="str">
            <v>HUAYTA</v>
          </cell>
          <cell r="W121" t="str">
            <v>SIN DATOS</v>
          </cell>
          <cell r="X121" t="str">
            <v>14/05/1971</v>
          </cell>
          <cell r="Y121" t="str">
            <v>Masculino</v>
          </cell>
          <cell r="Z121" t="str">
            <v>Soltero</v>
          </cell>
          <cell r="AA121" t="str">
            <v>JR.TUMBES 124</v>
          </cell>
          <cell r="AB121" t="str">
            <v>10004947652</v>
          </cell>
          <cell r="AC121" t="str">
            <v>edgar@gmail.com.pe</v>
          </cell>
          <cell r="AD121" t="str">
            <v>945907777</v>
          </cell>
          <cell r="AE121" t="str">
            <v>Superior Universitario</v>
          </cell>
          <cell r="AF121" t="str">
            <v>Superior completo</v>
          </cell>
          <cell r="AG121" t="str">
            <v>CIRUJANO DENTISTA</v>
          </cell>
          <cell r="AH121" t="str">
            <v>TITULO</v>
          </cell>
        </row>
        <row r="122">
          <cell r="S122" t="str">
            <v>31182473</v>
          </cell>
          <cell r="T122" t="str">
            <v>FORTUNATO RODRIGO</v>
          </cell>
          <cell r="U122" t="str">
            <v>ZEDANO</v>
          </cell>
          <cell r="V122" t="str">
            <v>AMBIA</v>
          </cell>
          <cell r="W122" t="str">
            <v>SIN DATOS</v>
          </cell>
          <cell r="X122" t="str">
            <v>01/06/1964</v>
          </cell>
          <cell r="Y122" t="str">
            <v>Masculino</v>
          </cell>
          <cell r="Z122" t="str">
            <v>Casado</v>
          </cell>
          <cell r="AA122" t="str">
            <v>JR.ANDAHUAYLAS 257</v>
          </cell>
          <cell r="AB122" t="str">
            <v>10311824738</v>
          </cell>
          <cell r="AC122">
            <v>0</v>
          </cell>
          <cell r="AD122">
            <v>0</v>
          </cell>
          <cell r="AE122" t="str">
            <v>Superior Técnico</v>
          </cell>
          <cell r="AF122" t="str">
            <v>Técnico superior completo</v>
          </cell>
          <cell r="AG122" t="str">
            <v>TECNICO SANITARIO AMBIENTAL</v>
          </cell>
          <cell r="AH122" t="str">
            <v>EGRESADO</v>
          </cell>
        </row>
        <row r="123">
          <cell r="S123" t="str">
            <v>28297898</v>
          </cell>
          <cell r="T123" t="str">
            <v>OTTO MANUEL</v>
          </cell>
          <cell r="U123" t="str">
            <v>ZEVALLOS</v>
          </cell>
          <cell r="V123" t="str">
            <v>AMIQUERO</v>
          </cell>
          <cell r="W123" t="str">
            <v>SIN DATOS</v>
          </cell>
          <cell r="X123" t="str">
            <v>08/12/1975</v>
          </cell>
          <cell r="Y123" t="str">
            <v>Masculino</v>
          </cell>
          <cell r="Z123" t="str">
            <v>Casado</v>
          </cell>
          <cell r="AA123" t="str">
            <v>MARTINELLY S/N</v>
          </cell>
          <cell r="AB123" t="str">
            <v>10282978984</v>
          </cell>
          <cell r="AC123" t="str">
            <v>sleeping1584@hotmail.com</v>
          </cell>
          <cell r="AD123" t="str">
            <v>983736658</v>
          </cell>
          <cell r="AE123" t="str">
            <v>Superior Universitario</v>
          </cell>
          <cell r="AF123" t="str">
            <v>Superior completo</v>
          </cell>
          <cell r="AG123" t="str">
            <v>QUIMICO FARMACEUTICO</v>
          </cell>
          <cell r="AH123" t="str">
            <v>TITULO</v>
          </cell>
        </row>
        <row r="124">
          <cell r="S124" t="str">
            <v>23860149</v>
          </cell>
          <cell r="T124" t="str">
            <v>GLADYS VILMA</v>
          </cell>
          <cell r="U124" t="str">
            <v>CCOSI</v>
          </cell>
          <cell r="V124" t="str">
            <v>PAUCAR</v>
          </cell>
          <cell r="W124" t="str">
            <v>SIN DATOS</v>
          </cell>
          <cell r="X124" t="str">
            <v>15/03/1969</v>
          </cell>
          <cell r="Y124" t="str">
            <v>Femenino</v>
          </cell>
          <cell r="Z124" t="str">
            <v>Casado</v>
          </cell>
          <cell r="AA124" t="str">
            <v>AV.LOS INCAS 885</v>
          </cell>
          <cell r="AB124" t="str">
            <v>1023860149</v>
          </cell>
          <cell r="AC124" t="str">
            <v>ccosipaucargladysvilma@gmail.com</v>
          </cell>
          <cell r="AD124" t="str">
            <v>930906461</v>
          </cell>
          <cell r="AE124" t="str">
            <v>Superior Universitario</v>
          </cell>
          <cell r="AF124" t="str">
            <v>Superior completo</v>
          </cell>
          <cell r="AG124" t="str">
            <v>MEDICO CIRUJANO</v>
          </cell>
          <cell r="AH124" t="str">
            <v>TITULO</v>
          </cell>
        </row>
        <row r="125">
          <cell r="S125" t="str">
            <v>10021922</v>
          </cell>
          <cell r="T125" t="str">
            <v>OSCAR</v>
          </cell>
          <cell r="U125" t="str">
            <v>YAÑE</v>
          </cell>
          <cell r="V125" t="str">
            <v>SILVA</v>
          </cell>
          <cell r="W125" t="str">
            <v>SIN DATOS</v>
          </cell>
          <cell r="X125" t="str">
            <v>13/08/1974</v>
          </cell>
          <cell r="Y125" t="str">
            <v>Masculino</v>
          </cell>
          <cell r="Z125" t="str">
            <v>Casado</v>
          </cell>
          <cell r="AA125" t="str">
            <v>SIN DATOS</v>
          </cell>
          <cell r="AB125" t="str">
            <v>10100219226</v>
          </cell>
          <cell r="AC125" t="str">
            <v>osy131874@gmail.com</v>
          </cell>
          <cell r="AD125" t="str">
            <v>910226358</v>
          </cell>
          <cell r="AE125" t="str">
            <v>Superior Técnico</v>
          </cell>
          <cell r="AF125" t="str">
            <v>Técnico superior completo</v>
          </cell>
          <cell r="AG125" t="str">
            <v>TECNICO EN ENFERMERIA</v>
          </cell>
          <cell r="AH125" t="str">
            <v>EGRESADO</v>
          </cell>
        </row>
        <row r="126">
          <cell r="S126" t="str">
            <v>40805649</v>
          </cell>
          <cell r="T126" t="str">
            <v>MARINA</v>
          </cell>
          <cell r="U126" t="str">
            <v>VERA</v>
          </cell>
          <cell r="V126" t="str">
            <v>ACHAICA</v>
          </cell>
          <cell r="W126" t="str">
            <v>SIN DATOS</v>
          </cell>
          <cell r="X126" t="str">
            <v>29/12/1980</v>
          </cell>
          <cell r="Y126" t="str">
            <v>Femenino</v>
          </cell>
          <cell r="Z126" t="str">
            <v>Soltero</v>
          </cell>
          <cell r="AA126" t="str">
            <v>SANTA ROSA</v>
          </cell>
          <cell r="AB126" t="str">
            <v>10408056492</v>
          </cell>
          <cell r="AC126" t="str">
            <v>dayana_shery@hotmail.com,marina_29@hotmial.com</v>
          </cell>
          <cell r="AD126" t="str">
            <v>974021576</v>
          </cell>
          <cell r="AE126" t="str">
            <v>Superior Universitario</v>
          </cell>
          <cell r="AF126" t="str">
            <v>Superior completo</v>
          </cell>
          <cell r="AG126" t="str">
            <v>ENFERMERA(O)</v>
          </cell>
          <cell r="AH126" t="str">
            <v>TITULO</v>
          </cell>
        </row>
        <row r="127">
          <cell r="S127" t="str">
            <v>10611545</v>
          </cell>
          <cell r="T127" t="str">
            <v>LUZ INGRID</v>
          </cell>
          <cell r="U127" t="str">
            <v>GUZMAN</v>
          </cell>
          <cell r="V127" t="str">
            <v>OSORIO</v>
          </cell>
          <cell r="W127" t="str">
            <v>SIN DATOS</v>
          </cell>
          <cell r="X127" t="str">
            <v>29/10/1977</v>
          </cell>
          <cell r="Y127" t="str">
            <v>Femenino</v>
          </cell>
          <cell r="Z127" t="str">
            <v>Soltero</v>
          </cell>
          <cell r="AA127" t="str">
            <v>APURIMAC</v>
          </cell>
          <cell r="AB127" t="str">
            <v>10106115457</v>
          </cell>
          <cell r="AC127" t="str">
            <v>luzguzman1977@gmail.com</v>
          </cell>
          <cell r="AD127" t="str">
            <v>999398039,999398039</v>
          </cell>
          <cell r="AE127" t="str">
            <v>Superior Universitario</v>
          </cell>
          <cell r="AF127" t="str">
            <v>Superior completo</v>
          </cell>
          <cell r="AG127" t="str">
            <v>ENFERMERA(O)</v>
          </cell>
          <cell r="AH127" t="str">
            <v>TITULO</v>
          </cell>
        </row>
        <row r="128">
          <cell r="S128" t="str">
            <v>45561016</v>
          </cell>
          <cell r="T128" t="str">
            <v>YENY YESSICA</v>
          </cell>
          <cell r="U128" t="str">
            <v>CACERES</v>
          </cell>
          <cell r="V128" t="str">
            <v>GAMBOA</v>
          </cell>
          <cell r="W128" t="str">
            <v>SIN DATOS</v>
          </cell>
          <cell r="X128" t="str">
            <v>07/02/1988</v>
          </cell>
          <cell r="Y128" t="str">
            <v>Femenino</v>
          </cell>
          <cell r="Z128" t="str">
            <v>Soltero</v>
          </cell>
          <cell r="AA128" t="str">
            <v>CERCADO TALAVERA</v>
          </cell>
          <cell r="AB128" t="str">
            <v>10455610163</v>
          </cell>
          <cell r="AC128">
            <v>0</v>
          </cell>
          <cell r="AD128" t="str">
            <v>932265109</v>
          </cell>
          <cell r="AE128" t="str">
            <v>Secundaria</v>
          </cell>
          <cell r="AF128" t="str">
            <v>Secundaria completa</v>
          </cell>
          <cell r="AG128">
            <v>0</v>
          </cell>
          <cell r="AH128">
            <v>0</v>
          </cell>
        </row>
        <row r="129">
          <cell r="S129" t="str">
            <v>44524582</v>
          </cell>
          <cell r="T129" t="str">
            <v>ELIUD</v>
          </cell>
          <cell r="U129" t="str">
            <v>MENESES</v>
          </cell>
          <cell r="V129" t="str">
            <v>HUAYTARA</v>
          </cell>
          <cell r="W129" t="str">
            <v>SIN DATOS</v>
          </cell>
          <cell r="X129" t="str">
            <v>27/07/1986</v>
          </cell>
          <cell r="Y129" t="str">
            <v>Masculino</v>
          </cell>
          <cell r="Z129" t="str">
            <v>Casado</v>
          </cell>
          <cell r="AA129" t="str">
            <v>MANUEL ESCORZA-ANCCO-HUAYLLO</v>
          </cell>
          <cell r="AB129" t="str">
            <v>10445245823</v>
          </cell>
          <cell r="AC129" t="str">
            <v>eliudmeneses7@gmail.com</v>
          </cell>
          <cell r="AD129" t="str">
            <v>953286364</v>
          </cell>
          <cell r="AE129" t="str">
            <v>Superior Técnico</v>
          </cell>
          <cell r="AF129" t="str">
            <v>Técnico superior completo</v>
          </cell>
          <cell r="AG129" t="str">
            <v>TECNICO EN ENFERMERIA</v>
          </cell>
          <cell r="AH129" t="str">
            <v>TITULO</v>
          </cell>
        </row>
        <row r="130">
          <cell r="S130" t="str">
            <v>31475942</v>
          </cell>
          <cell r="T130" t="str">
            <v>CARMEN</v>
          </cell>
          <cell r="U130" t="str">
            <v>CONTRERAS</v>
          </cell>
          <cell r="V130" t="str">
            <v>RAMIREZ</v>
          </cell>
          <cell r="W130" t="str">
            <v>SIN DATOS</v>
          </cell>
          <cell r="X130" t="str">
            <v>21/03/1975</v>
          </cell>
          <cell r="Y130" t="str">
            <v>Femenino</v>
          </cell>
          <cell r="Z130" t="str">
            <v>Casado</v>
          </cell>
          <cell r="AA130" t="str">
            <v>AV. MARTINELLY 115</v>
          </cell>
          <cell r="AB130" t="str">
            <v>10314759422</v>
          </cell>
          <cell r="AC130" t="str">
            <v>contrerasdemid@gmail.com</v>
          </cell>
          <cell r="AD130" t="str">
            <v>948002328,941091034</v>
          </cell>
          <cell r="AE130" t="str">
            <v>Superior Universitario</v>
          </cell>
          <cell r="AF130" t="str">
            <v>Superior completo</v>
          </cell>
          <cell r="AG130" t="str">
            <v>QUIMICO FARMACEUTICO</v>
          </cell>
          <cell r="AH130" t="str">
            <v>TITULO</v>
          </cell>
        </row>
        <row r="131">
          <cell r="S131" t="str">
            <v>40593155</v>
          </cell>
          <cell r="T131" t="str">
            <v>TANIA MARIVEL</v>
          </cell>
          <cell r="U131" t="str">
            <v>CORREA</v>
          </cell>
          <cell r="V131" t="str">
            <v>MERINO</v>
          </cell>
          <cell r="W131" t="str">
            <v>SIN DATOS</v>
          </cell>
          <cell r="X131" t="str">
            <v>08/08/1980</v>
          </cell>
          <cell r="Y131" t="str">
            <v>Femenino</v>
          </cell>
          <cell r="Z131" t="str">
            <v>Soltero</v>
          </cell>
          <cell r="AA131" t="str">
            <v>ASENT.H.STA.JULIA MZ.B-15 LT.17</v>
          </cell>
          <cell r="AB131" t="str">
            <v>10405931554</v>
          </cell>
          <cell r="AC131" t="str">
            <v>taniacorream@hotmail.com</v>
          </cell>
          <cell r="AD131" t="str">
            <v>988491442</v>
          </cell>
          <cell r="AE131" t="str">
            <v>Superior Universitario</v>
          </cell>
          <cell r="AF131" t="str">
            <v>Superior completo</v>
          </cell>
          <cell r="AG131" t="str">
            <v>PSICOLOGO</v>
          </cell>
          <cell r="AH131" t="str">
            <v>TITULO</v>
          </cell>
        </row>
        <row r="132">
          <cell r="S132" t="str">
            <v>44666163</v>
          </cell>
          <cell r="T132" t="str">
            <v>HEBERT</v>
          </cell>
          <cell r="U132" t="str">
            <v>HURTADO</v>
          </cell>
          <cell r="V132" t="str">
            <v>QUISPE</v>
          </cell>
          <cell r="W132" t="str">
            <v>SIN DATOS</v>
          </cell>
          <cell r="X132" t="str">
            <v>13/11/1987</v>
          </cell>
          <cell r="Y132" t="str">
            <v>Masculino</v>
          </cell>
          <cell r="Z132" t="str">
            <v>Soltero</v>
          </cell>
          <cell r="AA132" t="str">
            <v>COM. CCOHUICHUMPI</v>
          </cell>
          <cell r="AB132" t="str">
            <v>10446661634</v>
          </cell>
          <cell r="AC132" t="str">
            <v>gasto@gmail.com</v>
          </cell>
          <cell r="AD132" t="str">
            <v>983380819</v>
          </cell>
          <cell r="AE132" t="str">
            <v>Superior Técnico</v>
          </cell>
          <cell r="AF132" t="str">
            <v>Técnico superior completo</v>
          </cell>
          <cell r="AG132" t="str">
            <v>TECNICO EN COCINA</v>
          </cell>
          <cell r="AH132" t="str">
            <v>TITULO</v>
          </cell>
        </row>
        <row r="133">
          <cell r="S133" t="str">
            <v>61280678</v>
          </cell>
          <cell r="T133" t="str">
            <v>EDGAR</v>
          </cell>
          <cell r="U133" t="str">
            <v>PINEDA</v>
          </cell>
          <cell r="V133" t="str">
            <v>CABRERA</v>
          </cell>
          <cell r="W133" t="str">
            <v>SIN DATOS</v>
          </cell>
          <cell r="X133" t="str">
            <v>09/08/1991</v>
          </cell>
          <cell r="Y133" t="str">
            <v>Masculino</v>
          </cell>
          <cell r="Z133" t="str">
            <v>Soltero</v>
          </cell>
          <cell r="AA133" t="str">
            <v>GMO. CACERES</v>
          </cell>
          <cell r="AB133">
            <v>0</v>
          </cell>
          <cell r="AC133" t="str">
            <v>edgarpinedacabrera@gmail.com</v>
          </cell>
          <cell r="AD133" t="str">
            <v>974453139</v>
          </cell>
          <cell r="AE133" t="str">
            <v>Superior Universitario</v>
          </cell>
          <cell r="AF133" t="str">
            <v>Superior incompleto</v>
          </cell>
          <cell r="AG133" t="str">
            <v>INGENIERO SISTEMAS INFORMATICOS</v>
          </cell>
          <cell r="AH133" t="str">
            <v>BACHILLER</v>
          </cell>
        </row>
        <row r="134">
          <cell r="S134" t="str">
            <v>46111534</v>
          </cell>
          <cell r="T134" t="str">
            <v>MARIBEL</v>
          </cell>
          <cell r="U134" t="str">
            <v>RAMOS</v>
          </cell>
          <cell r="V134" t="str">
            <v>TORRES</v>
          </cell>
          <cell r="W134" t="str">
            <v>SIN DATOS</v>
          </cell>
          <cell r="X134" t="str">
            <v>25/12/1986</v>
          </cell>
          <cell r="Y134" t="str">
            <v>Femenino</v>
          </cell>
          <cell r="Z134" t="str">
            <v>Soltero</v>
          </cell>
          <cell r="AA134" t="str">
            <v>C.P.CHUPARO</v>
          </cell>
          <cell r="AB134" t="str">
            <v>1046111534</v>
          </cell>
          <cell r="AC134" t="str">
            <v>maribelramostorres4@gmail.com</v>
          </cell>
          <cell r="AD134" t="str">
            <v>956322203</v>
          </cell>
          <cell r="AE134" t="str">
            <v>Superior Técnico</v>
          </cell>
          <cell r="AF134" t="str">
            <v>Técnico superior incompleto</v>
          </cell>
          <cell r="AG134" t="str">
            <v>TECNICO EN ENFERMERIA</v>
          </cell>
          <cell r="AH134" t="str">
            <v>ESTUDIANTE</v>
          </cell>
        </row>
        <row r="135">
          <cell r="S135" t="str">
            <v>42174832</v>
          </cell>
          <cell r="T135" t="str">
            <v>MERY</v>
          </cell>
          <cell r="U135" t="str">
            <v>AREVALO</v>
          </cell>
          <cell r="V135" t="str">
            <v>CARBAJAL</v>
          </cell>
          <cell r="W135" t="str">
            <v>SIN DATOS</v>
          </cell>
          <cell r="X135" t="str">
            <v>25/11/1983</v>
          </cell>
          <cell r="Y135" t="str">
            <v>Femenino</v>
          </cell>
          <cell r="Z135" t="str">
            <v>Soltero</v>
          </cell>
          <cell r="AA135" t="str">
            <v>C.P TEJAHUASI</v>
          </cell>
          <cell r="AB135" t="str">
            <v>10421748328</v>
          </cell>
          <cell r="AC135" t="str">
            <v>hospitalchincheros@gmail.com</v>
          </cell>
          <cell r="AD135" t="str">
            <v>953719308</v>
          </cell>
          <cell r="AE135" t="str">
            <v>Secundaria</v>
          </cell>
          <cell r="AF135" t="str">
            <v>Secundaria completa</v>
          </cell>
          <cell r="AG135">
            <v>0</v>
          </cell>
          <cell r="AH135">
            <v>0</v>
          </cell>
        </row>
        <row r="136">
          <cell r="S136" t="str">
            <v>70122003</v>
          </cell>
          <cell r="T136" t="str">
            <v>ROSARIO SABINA</v>
          </cell>
          <cell r="U136" t="str">
            <v>RAMIREZ</v>
          </cell>
          <cell r="V136" t="str">
            <v>CASTRO</v>
          </cell>
          <cell r="W136" t="str">
            <v>SIN DATOS</v>
          </cell>
          <cell r="X136" t="str">
            <v>30/08/1988</v>
          </cell>
          <cell r="Y136" t="str">
            <v>Femenino</v>
          </cell>
          <cell r="Z136" t="str">
            <v>Soltero</v>
          </cell>
          <cell r="AA136" t="str">
            <v>FERNANDO B. TERRY S/N</v>
          </cell>
          <cell r="AB136" t="str">
            <v>10701220035</v>
          </cell>
          <cell r="AC136" t="str">
            <v>dra_rrc@hotmail.com,dra_rrc@hotmail.com,dra_rrc@hotmail.com</v>
          </cell>
          <cell r="AD136" t="str">
            <v>960159692,960159692,960159692</v>
          </cell>
          <cell r="AE136" t="str">
            <v>Superior Universitario</v>
          </cell>
          <cell r="AF136" t="str">
            <v>Superior completo</v>
          </cell>
          <cell r="AG136" t="str">
            <v>MEDICO CIRUJANO</v>
          </cell>
          <cell r="AH136" t="str">
            <v>TITULO</v>
          </cell>
        </row>
        <row r="137">
          <cell r="S137" t="str">
            <v>44206311</v>
          </cell>
          <cell r="T137" t="str">
            <v>CINTHIA</v>
          </cell>
          <cell r="U137" t="str">
            <v>HUAMAN</v>
          </cell>
          <cell r="V137" t="str">
            <v>JUNCO</v>
          </cell>
          <cell r="W137" t="str">
            <v>SIN DATOS</v>
          </cell>
          <cell r="X137" t="str">
            <v>26/01/1987</v>
          </cell>
          <cell r="Y137" t="str">
            <v>Femenino</v>
          </cell>
          <cell r="Z137" t="str">
            <v>Soltero</v>
          </cell>
          <cell r="AA137" t="str">
            <v>SIN DATOS</v>
          </cell>
          <cell r="AB137" t="str">
            <v>10442063112</v>
          </cell>
          <cell r="AC137" t="str">
            <v>cinthia.huaman.20@unsch.edu.pe,shannyhj@gmail.com</v>
          </cell>
          <cell r="AD137" t="str">
            <v>999304109</v>
          </cell>
          <cell r="AE137" t="str">
            <v>Superior Universitario</v>
          </cell>
          <cell r="AF137" t="str">
            <v>Superior completo</v>
          </cell>
          <cell r="AG137" t="str">
            <v>ENFERMERA(O)</v>
          </cell>
          <cell r="AH137" t="str">
            <v>TITULO</v>
          </cell>
        </row>
        <row r="138">
          <cell r="S138" t="str">
            <v>41108172</v>
          </cell>
          <cell r="T138" t="str">
            <v>ROSA MARIA</v>
          </cell>
          <cell r="U138" t="str">
            <v>ROBLES</v>
          </cell>
          <cell r="V138" t="str">
            <v>CONTRERAS</v>
          </cell>
          <cell r="W138" t="str">
            <v>SIN DATOS</v>
          </cell>
          <cell r="X138" t="str">
            <v>22/02/1981</v>
          </cell>
          <cell r="Y138" t="str">
            <v>Femenino</v>
          </cell>
          <cell r="Z138" t="str">
            <v>Soltero</v>
          </cell>
          <cell r="AA138" t="str">
            <v>COMUN. TEJAHUASI</v>
          </cell>
          <cell r="AB138" t="str">
            <v>10411081724</v>
          </cell>
          <cell r="AC138" t="str">
            <v>rosarc1981@gmail.com</v>
          </cell>
          <cell r="AD138" t="str">
            <v>916561999</v>
          </cell>
          <cell r="AE138" t="str">
            <v>Superior Técnico</v>
          </cell>
          <cell r="AF138" t="str">
            <v>Técnico superior completo</v>
          </cell>
          <cell r="AG138" t="str">
            <v>TECNICO EN ENFERMERIA</v>
          </cell>
          <cell r="AH138" t="str">
            <v>TITULO</v>
          </cell>
        </row>
        <row r="139">
          <cell r="S139" t="str">
            <v>31477767</v>
          </cell>
          <cell r="T139" t="str">
            <v>ALEJANDRINA</v>
          </cell>
          <cell r="U139" t="str">
            <v>MENESES</v>
          </cell>
          <cell r="V139" t="str">
            <v>MALCA</v>
          </cell>
          <cell r="W139" t="str">
            <v>SIN DATOS</v>
          </cell>
          <cell r="X139" t="str">
            <v>24/05/1971</v>
          </cell>
          <cell r="Y139" t="str">
            <v>Femenino</v>
          </cell>
          <cell r="Z139" t="str">
            <v>Soltero</v>
          </cell>
          <cell r="AA139" t="str">
            <v>AV.MICAELA BASTIDAS 159</v>
          </cell>
          <cell r="AB139" t="str">
            <v>10314777676</v>
          </cell>
          <cell r="AC139" t="str">
            <v>alejandrinamenesesmalca@gmail.com,sandra2420@hotmail.com</v>
          </cell>
          <cell r="AD139" t="str">
            <v>983609077</v>
          </cell>
          <cell r="AE139" t="str">
            <v>Superior Técnico</v>
          </cell>
          <cell r="AF139" t="str">
            <v>Técnico superior completo</v>
          </cell>
          <cell r="AG139" t="str">
            <v>TECNICO EN ENFERMERIA</v>
          </cell>
          <cell r="AH139" t="str">
            <v>TITULO</v>
          </cell>
        </row>
        <row r="140">
          <cell r="S140" t="str">
            <v>31189839</v>
          </cell>
          <cell r="T140" t="str">
            <v>BERTHA</v>
          </cell>
          <cell r="U140" t="str">
            <v>GAMBOA</v>
          </cell>
          <cell r="V140" t="str">
            <v>CASANCA</v>
          </cell>
          <cell r="W140" t="str">
            <v>SIN DATOS</v>
          </cell>
          <cell r="X140" t="str">
            <v>20/12/1976</v>
          </cell>
          <cell r="Y140" t="str">
            <v>Femenino</v>
          </cell>
          <cell r="Z140" t="str">
            <v>Soltero</v>
          </cell>
          <cell r="AA140" t="str">
            <v>COM.ANTASCO</v>
          </cell>
          <cell r="AB140" t="str">
            <v>10311898391</v>
          </cell>
          <cell r="AC140" t="str">
            <v>berthagamboa777@gmail.com</v>
          </cell>
          <cell r="AD140" t="str">
            <v>944060126</v>
          </cell>
          <cell r="AE140" t="str">
            <v>Superior Técnico</v>
          </cell>
          <cell r="AF140" t="str">
            <v>Técnico superior completo</v>
          </cell>
          <cell r="AG140" t="str">
            <v>TECNICO EN ENFERMERIA</v>
          </cell>
          <cell r="AH140" t="str">
            <v>TITULO</v>
          </cell>
        </row>
        <row r="141">
          <cell r="S141" t="str">
            <v>10013280</v>
          </cell>
          <cell r="T141" t="str">
            <v>NELLY</v>
          </cell>
          <cell r="U141" t="str">
            <v>MAMANI</v>
          </cell>
          <cell r="V141" t="str">
            <v>TALAVERANO</v>
          </cell>
          <cell r="W141" t="str">
            <v>SIN DATOS</v>
          </cell>
          <cell r="X141" t="str">
            <v>02/11/1973</v>
          </cell>
          <cell r="Y141" t="str">
            <v>Femenino</v>
          </cell>
          <cell r="Z141" t="str">
            <v>Soltero</v>
          </cell>
          <cell r="AA141" t="str">
            <v>AV.MARTINELLY 532</v>
          </cell>
          <cell r="AB141" t="str">
            <v>10100132805</v>
          </cell>
          <cell r="AC141" t="str">
            <v>nellymata02@hotmail.com</v>
          </cell>
          <cell r="AD141" t="str">
            <v>959585835</v>
          </cell>
          <cell r="AE141" t="str">
            <v>Superior Técnico</v>
          </cell>
          <cell r="AF141" t="str">
            <v>Técnico superior completo</v>
          </cell>
          <cell r="AG141" t="str">
            <v>TECNICO EN ENFERMERIA</v>
          </cell>
          <cell r="AH141" t="str">
            <v>TITULO</v>
          </cell>
        </row>
        <row r="142">
          <cell r="S142" t="str">
            <v>45576926</v>
          </cell>
          <cell r="T142" t="str">
            <v>SUSANELIN</v>
          </cell>
          <cell r="U142" t="str">
            <v>MUNARES</v>
          </cell>
          <cell r="V142" t="str">
            <v>BARNETT</v>
          </cell>
          <cell r="W142" t="str">
            <v>SIN DATOS</v>
          </cell>
          <cell r="X142" t="str">
            <v>05/11/1988</v>
          </cell>
          <cell r="Y142" t="str">
            <v>Femenino</v>
          </cell>
          <cell r="Z142" t="str">
            <v>Soltero</v>
          </cell>
          <cell r="AA142" t="str">
            <v>MARIA PARADO DE BELLIDO MZ F1 LT 2</v>
          </cell>
          <cell r="AB142" t="str">
            <v>10455769260</v>
          </cell>
          <cell r="AC142" t="str">
            <v>susanelin_mb@hotmail.com</v>
          </cell>
          <cell r="AD142" t="str">
            <v>984778093</v>
          </cell>
          <cell r="AE142" t="str">
            <v>Superior Universitario</v>
          </cell>
          <cell r="AF142" t="str">
            <v>Superior completo</v>
          </cell>
          <cell r="AG142" t="str">
            <v>CIRUJANO DENTISTA</v>
          </cell>
          <cell r="AH142">
            <v>0</v>
          </cell>
        </row>
        <row r="143">
          <cell r="S143" t="str">
            <v>31180242</v>
          </cell>
          <cell r="T143" t="str">
            <v>WILBER</v>
          </cell>
          <cell r="U143" t="str">
            <v>BENITES</v>
          </cell>
          <cell r="V143" t="str">
            <v>ENCISO</v>
          </cell>
          <cell r="W143" t="str">
            <v>SIN DATOS</v>
          </cell>
          <cell r="X143" t="str">
            <v>09/11/1973</v>
          </cell>
          <cell r="Y143" t="str">
            <v>Masculino</v>
          </cell>
          <cell r="Z143" t="str">
            <v>Soltero</v>
          </cell>
          <cell r="AA143" t="str">
            <v>C.P. DE CAYARA</v>
          </cell>
          <cell r="AB143" t="str">
            <v>10311802424</v>
          </cell>
          <cell r="AC143" t="str">
            <v>wilberbenitesenciso@gmail.com</v>
          </cell>
          <cell r="AD143" t="str">
            <v>973818480</v>
          </cell>
          <cell r="AE143" t="str">
            <v>Superior Técnico</v>
          </cell>
          <cell r="AF143" t="str">
            <v>Técnico superior completo</v>
          </cell>
          <cell r="AG143" t="str">
            <v>TECNICO EN ENFERMERIA</v>
          </cell>
          <cell r="AH143" t="str">
            <v>TITULO</v>
          </cell>
        </row>
        <row r="144">
          <cell r="S144" t="str">
            <v>41234625</v>
          </cell>
          <cell r="T144" t="str">
            <v>JESUSA</v>
          </cell>
          <cell r="U144" t="str">
            <v>SANCHEZ</v>
          </cell>
          <cell r="V144" t="str">
            <v>GUILLEN</v>
          </cell>
          <cell r="W144" t="str">
            <v>SIN DATOS</v>
          </cell>
          <cell r="X144" t="str">
            <v>01/01/1982</v>
          </cell>
          <cell r="Y144" t="str">
            <v>Femenino</v>
          </cell>
          <cell r="Z144" t="str">
            <v>Soltero</v>
          </cell>
          <cell r="AA144" t="str">
            <v>BARRIO LLIMPE</v>
          </cell>
          <cell r="AB144" t="str">
            <v>10412346250</v>
          </cell>
          <cell r="AC144" t="str">
            <v>jesusa121244@gmail.com</v>
          </cell>
          <cell r="AD144" t="str">
            <v>935711805</v>
          </cell>
          <cell r="AE144" t="str">
            <v>Superior Técnico</v>
          </cell>
          <cell r="AF144" t="str">
            <v>Técnico superior completo</v>
          </cell>
          <cell r="AG144" t="str">
            <v>TECNICO EN ENFERMERIA</v>
          </cell>
          <cell r="AH144" t="str">
            <v>TITULO</v>
          </cell>
        </row>
        <row r="145">
          <cell r="S145" t="str">
            <v>45612921</v>
          </cell>
          <cell r="T145" t="str">
            <v>SERGIO IVAN</v>
          </cell>
          <cell r="U145" t="str">
            <v>CAYO</v>
          </cell>
          <cell r="V145" t="str">
            <v>MIRANDA</v>
          </cell>
          <cell r="W145" t="str">
            <v>SIN DATOS</v>
          </cell>
          <cell r="X145" t="str">
            <v>16/03/1989</v>
          </cell>
          <cell r="Y145" t="str">
            <v>Masculino</v>
          </cell>
          <cell r="Z145" t="str">
            <v>Soltero</v>
          </cell>
          <cell r="AA145" t="str">
            <v>AV.LOS SAUCES S/N</v>
          </cell>
          <cell r="AB145" t="str">
            <v>10456129213</v>
          </cell>
          <cell r="AC145" t="str">
            <v>cm.sergioivan@gmail.com</v>
          </cell>
          <cell r="AD145" t="str">
            <v>983944867</v>
          </cell>
          <cell r="AE145" t="str">
            <v>Superior Universitario</v>
          </cell>
          <cell r="AF145" t="str">
            <v>Superior completo</v>
          </cell>
          <cell r="AG145" t="str">
            <v>OBSTETRA</v>
          </cell>
          <cell r="AH145" t="str">
            <v>TITULO</v>
          </cell>
        </row>
        <row r="146">
          <cell r="S146" t="str">
            <v>47065637</v>
          </cell>
          <cell r="T146" t="str">
            <v>YURAMA KATYA</v>
          </cell>
          <cell r="U146" t="str">
            <v>DAVALOS</v>
          </cell>
          <cell r="V146" t="str">
            <v>CALDERON</v>
          </cell>
          <cell r="W146" t="str">
            <v>SIN DATOS</v>
          </cell>
          <cell r="X146" t="str">
            <v>25/09/1989</v>
          </cell>
          <cell r="Y146" t="str">
            <v>Femenino</v>
          </cell>
          <cell r="Z146" t="str">
            <v>Soltero</v>
          </cell>
          <cell r="AA146" t="str">
            <v>JR. CUSCO 200,JR. CUSCO 200</v>
          </cell>
          <cell r="AB146" t="str">
            <v>10470656374</v>
          </cell>
          <cell r="AC146" t="str">
            <v>Yuramakatyadc89@gmail.com</v>
          </cell>
          <cell r="AD146" t="str">
            <v>953279925</v>
          </cell>
          <cell r="AE146" t="str">
            <v>Superior Universitario</v>
          </cell>
          <cell r="AF146" t="str">
            <v>Superior completo</v>
          </cell>
          <cell r="AG146" t="str">
            <v>OBSTETRA</v>
          </cell>
          <cell r="AH146" t="str">
            <v>TITULO</v>
          </cell>
        </row>
        <row r="147">
          <cell r="S147" t="str">
            <v>10511514</v>
          </cell>
          <cell r="T147" t="str">
            <v>NEDIA YESENIA</v>
          </cell>
          <cell r="U147" t="str">
            <v>ZAMORA</v>
          </cell>
          <cell r="V147" t="str">
            <v>CARBAJAL</v>
          </cell>
          <cell r="W147" t="str">
            <v>SIN DATOS</v>
          </cell>
          <cell r="X147" t="str">
            <v>01/10/1976</v>
          </cell>
          <cell r="Y147" t="str">
            <v>Femenino</v>
          </cell>
          <cell r="Z147" t="str">
            <v>Soltero</v>
          </cell>
          <cell r="AA147" t="str">
            <v>JR.AYACUCHO 533</v>
          </cell>
          <cell r="AB147" t="str">
            <v>10105115143</v>
          </cell>
          <cell r="AC147" t="str">
            <v>jnedia1976@gmail.com</v>
          </cell>
          <cell r="AD147" t="str">
            <v>951480874</v>
          </cell>
          <cell r="AE147" t="str">
            <v>Superior Técnico</v>
          </cell>
          <cell r="AF147" t="str">
            <v>Técnico superior completo</v>
          </cell>
          <cell r="AG147" t="str">
            <v>TECNICO EN ENFERMERIA</v>
          </cell>
          <cell r="AH147" t="str">
            <v>TITULO</v>
          </cell>
        </row>
        <row r="148">
          <cell r="S148" t="str">
            <v>73003728</v>
          </cell>
          <cell r="T148" t="str">
            <v>KENNY NELISSA</v>
          </cell>
          <cell r="U148" t="str">
            <v>ALFARO</v>
          </cell>
          <cell r="V148" t="str">
            <v>PORRAS</v>
          </cell>
          <cell r="W148" t="str">
            <v>SIN DATOS</v>
          </cell>
          <cell r="X148" t="str">
            <v>16/03/1992</v>
          </cell>
          <cell r="Y148" t="str">
            <v>Femenino</v>
          </cell>
          <cell r="Z148" t="str">
            <v>Soltero</v>
          </cell>
          <cell r="AA148" t="str">
            <v>LOS ASBESTOS 270 SAN HILARION</v>
          </cell>
          <cell r="AB148" t="str">
            <v>10730037282</v>
          </cell>
          <cell r="AC148" t="str">
            <v>kennyalfaroporras@gmail.com</v>
          </cell>
          <cell r="AD148" t="str">
            <v>939166034</v>
          </cell>
          <cell r="AE148" t="str">
            <v>Superior Universitario</v>
          </cell>
          <cell r="AF148" t="str">
            <v>Superior completo</v>
          </cell>
          <cell r="AG148" t="str">
            <v>NUTRICIONISTA</v>
          </cell>
          <cell r="AH148" t="str">
            <v>TITULO</v>
          </cell>
        </row>
        <row r="149">
          <cell r="S149" t="str">
            <v>41534646</v>
          </cell>
          <cell r="T149" t="str">
            <v>NOEL</v>
          </cell>
          <cell r="U149" t="str">
            <v>MONDALGO</v>
          </cell>
          <cell r="V149" t="str">
            <v>VELASQUE</v>
          </cell>
          <cell r="W149" t="str">
            <v>SIN DATOS</v>
          </cell>
          <cell r="X149" t="str">
            <v>17/04/1981</v>
          </cell>
          <cell r="Y149" t="str">
            <v>Masculino</v>
          </cell>
          <cell r="Z149" t="str">
            <v>Soltero</v>
          </cell>
          <cell r="AA149" t="str">
            <v>TUPAC AMARU</v>
          </cell>
          <cell r="AB149" t="str">
            <v>10415346463</v>
          </cell>
          <cell r="AC149">
            <v>0</v>
          </cell>
          <cell r="AD149">
            <v>0</v>
          </cell>
          <cell r="AE149" t="str">
            <v>Superior Técnico</v>
          </cell>
          <cell r="AF149" t="str">
            <v>Técnico superior completo</v>
          </cell>
          <cell r="AG149" t="str">
            <v>TECNICO EN ENFERMERIA</v>
          </cell>
          <cell r="AH149" t="str">
            <v>TITULO</v>
          </cell>
        </row>
        <row r="150">
          <cell r="S150" t="str">
            <v>08422069</v>
          </cell>
          <cell r="T150" t="str">
            <v>ROSA LUISA</v>
          </cell>
          <cell r="U150" t="str">
            <v>FERNANDEZ</v>
          </cell>
          <cell r="V150" t="str">
            <v>TORRE</v>
          </cell>
          <cell r="W150" t="str">
            <v>SIN DATOS</v>
          </cell>
          <cell r="X150" t="str">
            <v>15/05/1966</v>
          </cell>
          <cell r="Y150" t="str">
            <v>Femenino</v>
          </cell>
          <cell r="Z150" t="str">
            <v>Casado</v>
          </cell>
          <cell r="AA150" t="str">
            <v>MARTINELLY S/N</v>
          </cell>
          <cell r="AB150" t="str">
            <v>10084220693</v>
          </cell>
          <cell r="AC150" t="str">
            <v>rositaft@gmail.com</v>
          </cell>
          <cell r="AD150" t="str">
            <v>995952877</v>
          </cell>
          <cell r="AE150" t="str">
            <v>Superior Universitario</v>
          </cell>
          <cell r="AF150" t="str">
            <v>Superior completo</v>
          </cell>
          <cell r="AG150" t="str">
            <v>ENFERMERA(O)</v>
          </cell>
          <cell r="AH150" t="str">
            <v>TITULO</v>
          </cell>
        </row>
        <row r="151">
          <cell r="S151" t="str">
            <v>31180701</v>
          </cell>
          <cell r="T151" t="str">
            <v>ANDRES</v>
          </cell>
          <cell r="U151" t="str">
            <v>PUGA</v>
          </cell>
          <cell r="V151" t="str">
            <v>ALARCON</v>
          </cell>
          <cell r="W151" t="str">
            <v>SIN DATOS</v>
          </cell>
          <cell r="X151" t="str">
            <v>25/09/1973</v>
          </cell>
          <cell r="Y151" t="str">
            <v>Masculino</v>
          </cell>
          <cell r="Z151" t="str">
            <v>Casado</v>
          </cell>
          <cell r="AA151" t="str">
            <v>BARRIO DE LLIMPY</v>
          </cell>
          <cell r="AB151" t="str">
            <v>10311807019</v>
          </cell>
          <cell r="AC151" t="str">
            <v>HOSPITALCHINCHEROS@GMAIL.COM</v>
          </cell>
          <cell r="AD151" t="str">
            <v>922098390</v>
          </cell>
          <cell r="AE151" t="str">
            <v>Secundaria</v>
          </cell>
          <cell r="AF151" t="str">
            <v>Secundaria incompleta</v>
          </cell>
          <cell r="AG151">
            <v>0</v>
          </cell>
          <cell r="AH151">
            <v>0</v>
          </cell>
        </row>
        <row r="152">
          <cell r="S152" t="str">
            <v>80134719</v>
          </cell>
          <cell r="T152" t="str">
            <v>ALFREDO</v>
          </cell>
          <cell r="U152" t="str">
            <v>SALCEDO</v>
          </cell>
          <cell r="V152" t="str">
            <v>CCASANI</v>
          </cell>
          <cell r="W152" t="str">
            <v>SIN DATOS</v>
          </cell>
          <cell r="X152" t="str">
            <v>08/08/1977</v>
          </cell>
          <cell r="Y152" t="str">
            <v>Masculino</v>
          </cell>
          <cell r="Z152" t="str">
            <v>Soltero</v>
          </cell>
          <cell r="AA152" t="str">
            <v>JR.COTABAMBAS</v>
          </cell>
          <cell r="AB152" t="str">
            <v>10801347199</v>
          </cell>
          <cell r="AC152">
            <v>0</v>
          </cell>
          <cell r="AD152" t="str">
            <v>983677688,973100461</v>
          </cell>
          <cell r="AE152" t="str">
            <v>Secundaria</v>
          </cell>
          <cell r="AF152" t="str">
            <v>Secundaria completa</v>
          </cell>
          <cell r="AG152">
            <v>0</v>
          </cell>
          <cell r="AH152">
            <v>0</v>
          </cell>
        </row>
        <row r="153">
          <cell r="S153" t="str">
            <v>43143898</v>
          </cell>
          <cell r="T153" t="str">
            <v>GENNY MILAGROS</v>
          </cell>
          <cell r="U153" t="str">
            <v>ALIENDRES</v>
          </cell>
          <cell r="V153" t="str">
            <v>VARGAS</v>
          </cell>
          <cell r="W153" t="str">
            <v>SIN DATOS</v>
          </cell>
          <cell r="X153" t="str">
            <v>16/03/1985</v>
          </cell>
          <cell r="Y153" t="str">
            <v>Femenino</v>
          </cell>
          <cell r="Z153" t="str">
            <v>Soltero</v>
          </cell>
          <cell r="AA153" t="str">
            <v>UU.VV. BARRIO POCHCCOTA</v>
          </cell>
          <cell r="AB153" t="str">
            <v>10431438980</v>
          </cell>
          <cell r="AC153" t="str">
            <v>genny_yaklove85@hotmail.com</v>
          </cell>
          <cell r="AD153" t="str">
            <v>954829708</v>
          </cell>
          <cell r="AE153" t="str">
            <v>Superior Universitario</v>
          </cell>
          <cell r="AF153" t="str">
            <v>Superior completo</v>
          </cell>
          <cell r="AG153" t="str">
            <v>OBSTETRA</v>
          </cell>
          <cell r="AH153" t="str">
            <v>TITULO</v>
          </cell>
        </row>
        <row r="154">
          <cell r="S154" t="str">
            <v>70224090</v>
          </cell>
          <cell r="T154" t="str">
            <v>YANIDA PILAR</v>
          </cell>
          <cell r="U154" t="str">
            <v>YAÑE</v>
          </cell>
          <cell r="V154" t="str">
            <v>OBREGON</v>
          </cell>
          <cell r="W154" t="str">
            <v>SIN DATOS</v>
          </cell>
          <cell r="X154" t="str">
            <v>26/07/1993</v>
          </cell>
          <cell r="Y154" t="str">
            <v>Femenino</v>
          </cell>
          <cell r="Z154" t="str">
            <v>Soltero</v>
          </cell>
          <cell r="AA154" t="str">
            <v>CP.MUÑAPUCRO</v>
          </cell>
          <cell r="AB154" t="str">
            <v>10702240901</v>
          </cell>
          <cell r="AC154">
            <v>0</v>
          </cell>
          <cell r="AD154">
            <v>0</v>
          </cell>
          <cell r="AE154" t="str">
            <v>Superior Técnico</v>
          </cell>
          <cell r="AF154" t="str">
            <v>Técnico superior completo</v>
          </cell>
          <cell r="AG154" t="str">
            <v>TECNICO EN ENFERMERIA</v>
          </cell>
          <cell r="AH154" t="str">
            <v>TITULO</v>
          </cell>
        </row>
        <row r="155">
          <cell r="S155" t="str">
            <v>47828389</v>
          </cell>
          <cell r="T155" t="str">
            <v>JOSUE</v>
          </cell>
          <cell r="U155" t="str">
            <v>NAVARRO</v>
          </cell>
          <cell r="V155" t="str">
            <v>FLORES</v>
          </cell>
          <cell r="W155" t="str">
            <v>SIN DATOS</v>
          </cell>
          <cell r="X155" t="str">
            <v>20/10/1991</v>
          </cell>
          <cell r="Y155" t="str">
            <v>Masculino</v>
          </cell>
          <cell r="Z155" t="str">
            <v>Soltero</v>
          </cell>
          <cell r="AA155" t="str">
            <v>AYACUCHO S/N</v>
          </cell>
          <cell r="AB155" t="str">
            <v>10478283895</v>
          </cell>
          <cell r="AC155" t="str">
            <v>navarrofloresjosue745@gmail.com</v>
          </cell>
          <cell r="AD155" t="str">
            <v>941204987</v>
          </cell>
          <cell r="AE155" t="str">
            <v>Superior Técnico</v>
          </cell>
          <cell r="AF155" t="str">
            <v>Técnico superior completo</v>
          </cell>
          <cell r="AG155" t="str">
            <v>TECNICO EN ENFERMERIA</v>
          </cell>
          <cell r="AH155" t="str">
            <v>TITULO</v>
          </cell>
        </row>
        <row r="156">
          <cell r="S156" t="str">
            <v>40710115</v>
          </cell>
          <cell r="T156" t="str">
            <v>JONAS ERWIN</v>
          </cell>
          <cell r="U156" t="str">
            <v>ORTEGA</v>
          </cell>
          <cell r="V156" t="str">
            <v>ORTIZ</v>
          </cell>
          <cell r="W156" t="str">
            <v>SIN DATOS</v>
          </cell>
          <cell r="X156" t="str">
            <v>19/03/1978</v>
          </cell>
          <cell r="Y156" t="str">
            <v>Masculino</v>
          </cell>
          <cell r="Z156" t="str">
            <v>Soltero</v>
          </cell>
          <cell r="AA156" t="str">
            <v>HEROES DEL CENEPA ESTE</v>
          </cell>
          <cell r="AB156">
            <v>0</v>
          </cell>
          <cell r="AC156" t="str">
            <v>jonaserwin7@gmail.com</v>
          </cell>
          <cell r="AD156" t="str">
            <v>989927680</v>
          </cell>
          <cell r="AE156" t="str">
            <v>Secundaria</v>
          </cell>
          <cell r="AF156" t="str">
            <v>Secundaria completa</v>
          </cell>
          <cell r="AG156" t="str">
            <v>* SIN PROFESIÓN NI CARRERA TÉCNICA</v>
          </cell>
          <cell r="AH156">
            <v>0</v>
          </cell>
        </row>
        <row r="157">
          <cell r="S157" t="str">
            <v>42459514</v>
          </cell>
          <cell r="T157" t="str">
            <v>ALEXANDER</v>
          </cell>
          <cell r="U157" t="str">
            <v>ALFARO</v>
          </cell>
          <cell r="V157" t="str">
            <v>FRANCO</v>
          </cell>
          <cell r="W157" t="str">
            <v>SIN DATOS</v>
          </cell>
          <cell r="X157" t="str">
            <v>09/05/1983</v>
          </cell>
          <cell r="Y157" t="str">
            <v>Masculino</v>
          </cell>
          <cell r="Z157" t="str">
            <v>Soltero</v>
          </cell>
          <cell r="AA157" t="str">
            <v>COM.CHACCRAPATA</v>
          </cell>
          <cell r="AB157">
            <v>0</v>
          </cell>
          <cell r="AC157">
            <v>0</v>
          </cell>
          <cell r="AD157">
            <v>0</v>
          </cell>
          <cell r="AE157" t="str">
            <v>Superior Universitario</v>
          </cell>
          <cell r="AF157" t="str">
            <v>Superior completo</v>
          </cell>
          <cell r="AG157" t="str">
            <v>ENFERMERA(O)</v>
          </cell>
          <cell r="AH157" t="str">
            <v>TITULO</v>
          </cell>
        </row>
        <row r="158">
          <cell r="S158" t="str">
            <v>25824826</v>
          </cell>
          <cell r="T158" t="str">
            <v>FELICITAS</v>
          </cell>
          <cell r="U158" t="str">
            <v>RAMOS</v>
          </cell>
          <cell r="V158" t="str">
            <v>PILLACA</v>
          </cell>
          <cell r="W158" t="str">
            <v>SIN DATOS</v>
          </cell>
          <cell r="X158" t="str">
            <v>15/11/1972</v>
          </cell>
          <cell r="Y158" t="str">
            <v>Femenino</v>
          </cell>
          <cell r="Z158" t="str">
            <v>Soltero</v>
          </cell>
          <cell r="AA158" t="str">
            <v>AHUAYRO</v>
          </cell>
          <cell r="AB158" t="str">
            <v>10258248266</v>
          </cell>
          <cell r="AC158">
            <v>0</v>
          </cell>
          <cell r="AD158">
            <v>0</v>
          </cell>
          <cell r="AE158" t="str">
            <v>Superior Técnico</v>
          </cell>
          <cell r="AF158" t="str">
            <v>Técnico superior completo</v>
          </cell>
          <cell r="AG158" t="str">
            <v>TECNICO EN ENFERMERIA</v>
          </cell>
          <cell r="AH158" t="str">
            <v>TITULO</v>
          </cell>
        </row>
        <row r="159">
          <cell r="S159" t="str">
            <v>80082844</v>
          </cell>
          <cell r="T159" t="str">
            <v>MARY</v>
          </cell>
          <cell r="U159" t="str">
            <v>YUPANQUI</v>
          </cell>
          <cell r="V159" t="str">
            <v>CHOCCE</v>
          </cell>
          <cell r="W159" t="str">
            <v>DE AYVAR</v>
          </cell>
          <cell r="X159" t="str">
            <v>22/08/1978</v>
          </cell>
          <cell r="Y159" t="str">
            <v>Femenino</v>
          </cell>
          <cell r="Z159" t="str">
            <v>Casado</v>
          </cell>
          <cell r="AA159" t="str">
            <v>JR.MARISCAL CACERES S/N</v>
          </cell>
          <cell r="AB159" t="str">
            <v>10800828444</v>
          </cell>
          <cell r="AC159" t="str">
            <v>nayara_yupanqui@hotmail.com</v>
          </cell>
          <cell r="AD159" t="str">
            <v>952782018</v>
          </cell>
          <cell r="AE159" t="str">
            <v>Superior Técnico</v>
          </cell>
          <cell r="AF159" t="str">
            <v>Técnico superior completo</v>
          </cell>
          <cell r="AG159" t="str">
            <v>TECNICO EN ENFERMERIA</v>
          </cell>
          <cell r="AH159">
            <v>0</v>
          </cell>
        </row>
        <row r="160">
          <cell r="S160" t="str">
            <v>41077930</v>
          </cell>
          <cell r="T160" t="str">
            <v>FLORDES</v>
          </cell>
          <cell r="U160" t="str">
            <v>HUANACO</v>
          </cell>
          <cell r="V160" t="str">
            <v>AQUISE</v>
          </cell>
          <cell r="W160" t="str">
            <v>SIN DATOS</v>
          </cell>
          <cell r="X160" t="str">
            <v>25/10/1981</v>
          </cell>
          <cell r="Y160" t="str">
            <v>Femenino</v>
          </cell>
          <cell r="Z160" t="str">
            <v>Soltero</v>
          </cell>
          <cell r="AA160" t="str">
            <v>MZ.E LT.18 LA OJILLA DE LA M.</v>
          </cell>
          <cell r="AB160">
            <v>0</v>
          </cell>
          <cell r="AC160" t="str">
            <v>flordesh@hotmail.com</v>
          </cell>
          <cell r="AD160" t="str">
            <v>99384559</v>
          </cell>
          <cell r="AE160" t="str">
            <v>Superior Técnico</v>
          </cell>
          <cell r="AF160" t="str">
            <v>Técnico superior completo</v>
          </cell>
          <cell r="AG160" t="str">
            <v>TECNICO EN ENFERMERIA</v>
          </cell>
          <cell r="AH160" t="str">
            <v>TITULO</v>
          </cell>
        </row>
        <row r="161">
          <cell r="S161" t="str">
            <v>46859548</v>
          </cell>
          <cell r="T161" t="str">
            <v>CRIS KATHERINE</v>
          </cell>
          <cell r="U161" t="str">
            <v>CARBAJAL</v>
          </cell>
          <cell r="V161" t="str">
            <v>GALINDO</v>
          </cell>
          <cell r="W161" t="str">
            <v>SIN DATOS</v>
          </cell>
          <cell r="X161" t="str">
            <v>02/02/1990</v>
          </cell>
          <cell r="Y161" t="str">
            <v>Femenino</v>
          </cell>
          <cell r="Z161" t="str">
            <v>Casado</v>
          </cell>
          <cell r="AA161" t="str">
            <v>AMARGURA</v>
          </cell>
          <cell r="AB161" t="str">
            <v>10468595481</v>
          </cell>
          <cell r="AC161">
            <v>0</v>
          </cell>
          <cell r="AD161">
            <v>0</v>
          </cell>
          <cell r="AE161" t="str">
            <v>Superior Universitario</v>
          </cell>
          <cell r="AF161" t="str">
            <v>Superior completo</v>
          </cell>
          <cell r="AG161" t="str">
            <v>ENFERMERA(O)</v>
          </cell>
          <cell r="AH161" t="str">
            <v>TITULO</v>
          </cell>
        </row>
        <row r="162">
          <cell r="S162" t="str">
            <v>46460545</v>
          </cell>
          <cell r="T162" t="str">
            <v>MARIBEL</v>
          </cell>
          <cell r="U162" t="str">
            <v>TORRES</v>
          </cell>
          <cell r="V162" t="str">
            <v>SALDAÑA</v>
          </cell>
          <cell r="W162" t="str">
            <v>SIN DATOS</v>
          </cell>
          <cell r="X162" t="str">
            <v>16/08/1990</v>
          </cell>
          <cell r="Y162" t="str">
            <v>Femenino</v>
          </cell>
          <cell r="Z162" t="str">
            <v>Soltero</v>
          </cell>
          <cell r="AA162" t="str">
            <v>CP ALTO TRUJILLO</v>
          </cell>
          <cell r="AB162" t="str">
            <v>10464605458</v>
          </cell>
          <cell r="AC162" t="str">
            <v>estrellita_1690@hotmail.com</v>
          </cell>
          <cell r="AD162" t="str">
            <v>973477226</v>
          </cell>
          <cell r="AE162" t="str">
            <v>Superior Universitario</v>
          </cell>
          <cell r="AF162" t="str">
            <v>Superior completo</v>
          </cell>
          <cell r="AG162" t="str">
            <v>BIOLOGO</v>
          </cell>
          <cell r="AH162" t="str">
            <v>TITULO</v>
          </cell>
        </row>
        <row r="163">
          <cell r="S163" t="str">
            <v>42274048</v>
          </cell>
          <cell r="T163" t="str">
            <v>LOURDES</v>
          </cell>
          <cell r="U163" t="str">
            <v>CONDOR</v>
          </cell>
          <cell r="V163" t="str">
            <v>AQUISE</v>
          </cell>
          <cell r="W163" t="str">
            <v>SIN DATOS</v>
          </cell>
          <cell r="X163" t="str">
            <v>13/02/1984</v>
          </cell>
          <cell r="Y163" t="str">
            <v>Femenino</v>
          </cell>
          <cell r="Z163" t="str">
            <v>Soltero</v>
          </cell>
          <cell r="AA163" t="str">
            <v>AV.FRANCISCO VENEGAS S/N</v>
          </cell>
          <cell r="AB163">
            <v>0</v>
          </cell>
          <cell r="AC163" t="str">
            <v>condoraquiselourdes@gmail.com</v>
          </cell>
          <cell r="AD163" t="str">
            <v>914168887</v>
          </cell>
          <cell r="AE163" t="str">
            <v>Superior Técnico</v>
          </cell>
          <cell r="AF163" t="str">
            <v>Técnico superior completo</v>
          </cell>
          <cell r="AG163" t="str">
            <v>TECNICO EN ENFERMERIA</v>
          </cell>
          <cell r="AH163" t="str">
            <v>TITULO</v>
          </cell>
        </row>
        <row r="164">
          <cell r="S164" t="str">
            <v>70688205</v>
          </cell>
          <cell r="T164" t="str">
            <v>ALICIA</v>
          </cell>
          <cell r="U164" t="str">
            <v>ASPUR</v>
          </cell>
          <cell r="V164" t="str">
            <v>VALENZUELA</v>
          </cell>
          <cell r="W164" t="str">
            <v>SIN DATOS</v>
          </cell>
          <cell r="X164" t="str">
            <v>10/06/1995</v>
          </cell>
          <cell r="Y164" t="str">
            <v>Femenino</v>
          </cell>
          <cell r="Z164" t="str">
            <v>Soltero</v>
          </cell>
          <cell r="AA164" t="str">
            <v>JR. SANCOS PUERTA 571 CERCADO PUQUIO</v>
          </cell>
          <cell r="AB164">
            <v>0</v>
          </cell>
          <cell r="AC164">
            <v>0</v>
          </cell>
          <cell r="AD164">
            <v>0</v>
          </cell>
          <cell r="AE164" t="str">
            <v>Superior Técnico</v>
          </cell>
          <cell r="AF164" t="str">
            <v>Técnico superior completo</v>
          </cell>
          <cell r="AG164" t="str">
            <v>TECNICO EN ENFERMERIA</v>
          </cell>
          <cell r="AH164" t="str">
            <v>TITULO</v>
          </cell>
        </row>
        <row r="165">
          <cell r="S165" t="str">
            <v>70108170</v>
          </cell>
          <cell r="T165" t="str">
            <v>RAYDA</v>
          </cell>
          <cell r="U165" t="str">
            <v>GAMBOA</v>
          </cell>
          <cell r="V165" t="str">
            <v>QUISPE</v>
          </cell>
          <cell r="W165" t="str">
            <v>SIN DATOS</v>
          </cell>
          <cell r="X165" t="str">
            <v>09/11/1990</v>
          </cell>
          <cell r="Y165" t="str">
            <v>Femenino</v>
          </cell>
          <cell r="Z165" t="str">
            <v>Soltero</v>
          </cell>
          <cell r="AA165" t="str">
            <v>COMUNID.TEJAHUASI</v>
          </cell>
          <cell r="AB165">
            <v>0</v>
          </cell>
          <cell r="AC165">
            <v>0</v>
          </cell>
          <cell r="AD165">
            <v>0</v>
          </cell>
          <cell r="AE165" t="str">
            <v>Superior Universitario</v>
          </cell>
          <cell r="AF165" t="str">
            <v>Superior completo</v>
          </cell>
          <cell r="AG165" t="str">
            <v>ENFERMERA(O)</v>
          </cell>
          <cell r="AH165" t="str">
            <v>TITULO</v>
          </cell>
        </row>
        <row r="166">
          <cell r="S166" t="str">
            <v>71842233</v>
          </cell>
          <cell r="T166" t="str">
            <v>GRACIELA</v>
          </cell>
          <cell r="U166" t="str">
            <v>LOAYZA</v>
          </cell>
          <cell r="V166" t="str">
            <v>HUAMAN</v>
          </cell>
          <cell r="W166" t="str">
            <v>SIN DATOS</v>
          </cell>
          <cell r="X166" t="str">
            <v>26/05/1995</v>
          </cell>
          <cell r="Y166" t="str">
            <v>Femenino</v>
          </cell>
          <cell r="Z166" t="str">
            <v>Soltero</v>
          </cell>
          <cell r="AA166" t="str">
            <v>C.P. URUCANCHA</v>
          </cell>
          <cell r="AB166">
            <v>0</v>
          </cell>
          <cell r="AC166">
            <v>0</v>
          </cell>
          <cell r="AD166" t="str">
            <v>994873979</v>
          </cell>
          <cell r="AE166" t="str">
            <v>Superior Técnico</v>
          </cell>
          <cell r="AF166" t="str">
            <v>Técnico superior completo</v>
          </cell>
          <cell r="AG166" t="str">
            <v>TECNICO EN ENFERMERIA</v>
          </cell>
          <cell r="AH166" t="str">
            <v>TITULO</v>
          </cell>
        </row>
        <row r="167">
          <cell r="S167" t="str">
            <v>31483200</v>
          </cell>
          <cell r="T167" t="str">
            <v>NANCY</v>
          </cell>
          <cell r="U167" t="str">
            <v>BARBARAN</v>
          </cell>
          <cell r="V167" t="str">
            <v>ACEVEDO</v>
          </cell>
          <cell r="W167" t="str">
            <v>SIN DATOS</v>
          </cell>
          <cell r="X167" t="str">
            <v>30/11/1976</v>
          </cell>
          <cell r="Y167" t="str">
            <v>Femenino</v>
          </cell>
          <cell r="Z167" t="str">
            <v>Casado</v>
          </cell>
          <cell r="AA167" t="str">
            <v>SINCHI ROCA - CERCADO</v>
          </cell>
          <cell r="AB167" t="str">
            <v>10314832006</v>
          </cell>
          <cell r="AC167">
            <v>0</v>
          </cell>
          <cell r="AD167">
            <v>0</v>
          </cell>
          <cell r="AE167" t="str">
            <v>Superior Técnico</v>
          </cell>
          <cell r="AF167" t="str">
            <v>Técnico superior completo</v>
          </cell>
          <cell r="AG167" t="str">
            <v>TECNICO AGROPECUARIO</v>
          </cell>
          <cell r="AH167" t="str">
            <v>EGRESADO</v>
          </cell>
        </row>
        <row r="168">
          <cell r="S168" t="str">
            <v>45257568</v>
          </cell>
          <cell r="T168" t="str">
            <v>EDWIN</v>
          </cell>
          <cell r="U168" t="str">
            <v>PILLACA</v>
          </cell>
          <cell r="V168" t="str">
            <v>CHAVEZ</v>
          </cell>
          <cell r="W168" t="str">
            <v>SIN DATOS</v>
          </cell>
          <cell r="X168" t="str">
            <v>14/05/1988</v>
          </cell>
          <cell r="Y168" t="str">
            <v>Masculino</v>
          </cell>
          <cell r="Z168" t="str">
            <v>Soltero</v>
          </cell>
          <cell r="AA168" t="str">
            <v>MZ. 160 LT. 34 A. H. SAN MARTIN DE PORRES</v>
          </cell>
          <cell r="AB168">
            <v>0</v>
          </cell>
          <cell r="AC168">
            <v>0</v>
          </cell>
          <cell r="AD168">
            <v>0</v>
          </cell>
          <cell r="AE168" t="str">
            <v>Secundaria</v>
          </cell>
          <cell r="AF168" t="str">
            <v>Secundaria completa</v>
          </cell>
          <cell r="AG168">
            <v>0</v>
          </cell>
          <cell r="AH168">
            <v>0</v>
          </cell>
        </row>
        <row r="169">
          <cell r="S169" t="str">
            <v>31482837</v>
          </cell>
          <cell r="T169" t="str">
            <v>BENJAMIN</v>
          </cell>
          <cell r="U169" t="str">
            <v>CACERES</v>
          </cell>
          <cell r="V169" t="str">
            <v>PILLACA</v>
          </cell>
          <cell r="W169" t="str">
            <v>SIN DATOS</v>
          </cell>
          <cell r="X169" t="str">
            <v>28/08/1973</v>
          </cell>
          <cell r="Y169" t="str">
            <v>Masculino</v>
          </cell>
          <cell r="Z169" t="str">
            <v>Soltero</v>
          </cell>
          <cell r="AA169" t="str">
            <v>JR.TUPAC AMARU S/N</v>
          </cell>
          <cell r="AB169" t="str">
            <v>10314828370</v>
          </cell>
          <cell r="AC169">
            <v>0</v>
          </cell>
          <cell r="AD169">
            <v>0</v>
          </cell>
          <cell r="AE169" t="str">
            <v>Secundaria</v>
          </cell>
          <cell r="AF169" t="str">
            <v>Secundaria completa</v>
          </cell>
          <cell r="AG169" t="str">
            <v>* SIN PROFESIÓN NI CARRERA TÉCNICA</v>
          </cell>
          <cell r="AH169">
            <v>0</v>
          </cell>
        </row>
        <row r="170">
          <cell r="S170" t="str">
            <v>47774381</v>
          </cell>
          <cell r="T170" t="str">
            <v>CARMEN ROSA</v>
          </cell>
          <cell r="U170" t="str">
            <v>JIMENEZ</v>
          </cell>
          <cell r="V170" t="str">
            <v>SALLO</v>
          </cell>
          <cell r="W170" t="str">
            <v>SIN DATOS</v>
          </cell>
          <cell r="X170" t="str">
            <v>10/01/1993</v>
          </cell>
          <cell r="Y170" t="str">
            <v>Femenino</v>
          </cell>
          <cell r="Z170" t="str">
            <v>Soltero</v>
          </cell>
          <cell r="AA170" t="str">
            <v>ALFONSO UGARTE MZ.I LT.24 TEJADITA</v>
          </cell>
          <cell r="AB170" t="str">
            <v>10477743817</v>
          </cell>
          <cell r="AC170" t="str">
            <v>c.1093@hotmail.com</v>
          </cell>
          <cell r="AD170" t="str">
            <v>993951729</v>
          </cell>
          <cell r="AE170" t="str">
            <v>Superior Universitario</v>
          </cell>
          <cell r="AF170" t="str">
            <v>Superior completo</v>
          </cell>
          <cell r="AG170" t="str">
            <v>ENFERMERA(O)</v>
          </cell>
          <cell r="AH170" t="str">
            <v>TITULO</v>
          </cell>
        </row>
        <row r="171">
          <cell r="S171" t="str">
            <v>70071210</v>
          </cell>
          <cell r="T171" t="str">
            <v>ROXANA ROSARIO</v>
          </cell>
          <cell r="U171" t="str">
            <v>HUAMANI</v>
          </cell>
          <cell r="V171" t="str">
            <v>CORTEZ</v>
          </cell>
          <cell r="W171" t="str">
            <v>SIN DATOS</v>
          </cell>
          <cell r="X171" t="str">
            <v>29/07/1995</v>
          </cell>
          <cell r="Y171" t="str">
            <v>Femenino</v>
          </cell>
          <cell r="Z171" t="str">
            <v>Soltero</v>
          </cell>
          <cell r="AA171" t="str">
            <v>AV.ANDAHUAYLAS 440</v>
          </cell>
          <cell r="AB171">
            <v>0</v>
          </cell>
          <cell r="AC171" t="str">
            <v>charito20.2829@gmail.com</v>
          </cell>
          <cell r="AD171" t="str">
            <v>928379277</v>
          </cell>
          <cell r="AE171" t="str">
            <v>Superior Universitario</v>
          </cell>
          <cell r="AF171" t="str">
            <v>Superior completo</v>
          </cell>
          <cell r="AG171" t="str">
            <v>OBSTETRA</v>
          </cell>
          <cell r="AH171" t="str">
            <v>TITULO</v>
          </cell>
        </row>
        <row r="172">
          <cell r="S172" t="str">
            <v>72706693</v>
          </cell>
          <cell r="T172" t="str">
            <v>JOANNA LIZETT</v>
          </cell>
          <cell r="U172" t="str">
            <v>SOTOMAYOR</v>
          </cell>
          <cell r="V172" t="str">
            <v>BORJA</v>
          </cell>
          <cell r="W172" t="str">
            <v>SIN DATOS</v>
          </cell>
          <cell r="X172" t="str">
            <v>02/11/1992</v>
          </cell>
          <cell r="Y172" t="str">
            <v>Femenino</v>
          </cell>
          <cell r="Z172" t="str">
            <v>Soltero</v>
          </cell>
          <cell r="AA172" t="str">
            <v>FRANCISCO VENEGAS S/N,AV. HUAMACHUCO 306</v>
          </cell>
          <cell r="AB172" t="str">
            <v>10727066930</v>
          </cell>
          <cell r="AC172" t="str">
            <v>joannasb02@hotmail.com</v>
          </cell>
          <cell r="AD172" t="str">
            <v>996206051</v>
          </cell>
          <cell r="AE172" t="str">
            <v>Superior Universitario</v>
          </cell>
          <cell r="AF172" t="str">
            <v>Superior completo</v>
          </cell>
          <cell r="AG172" t="str">
            <v>OBSTETRA</v>
          </cell>
          <cell r="AH172" t="str">
            <v>TITULO</v>
          </cell>
        </row>
        <row r="173">
          <cell r="S173" t="str">
            <v>43528443</v>
          </cell>
          <cell r="T173" t="str">
            <v>OLGA</v>
          </cell>
          <cell r="U173" t="str">
            <v>AREVALO</v>
          </cell>
          <cell r="V173" t="str">
            <v>CARBAJAL</v>
          </cell>
          <cell r="W173" t="str">
            <v>SIN DATOS</v>
          </cell>
          <cell r="X173" t="str">
            <v>05/04/1986</v>
          </cell>
          <cell r="Y173" t="str">
            <v>Femenino</v>
          </cell>
          <cell r="Z173" t="str">
            <v>Casado</v>
          </cell>
          <cell r="AA173" t="str">
            <v>SIN DATOS</v>
          </cell>
          <cell r="AB173" t="str">
            <v>04403603460</v>
          </cell>
          <cell r="AC173">
            <v>0</v>
          </cell>
          <cell r="AD173">
            <v>0</v>
          </cell>
          <cell r="AE173" t="str">
            <v>Superior Técnico</v>
          </cell>
          <cell r="AF173" t="str">
            <v>Técnico superior completo</v>
          </cell>
          <cell r="AG173" t="str">
            <v>TECNICO EN ENFERMERIA</v>
          </cell>
          <cell r="AH173" t="str">
            <v>TITULO</v>
          </cell>
        </row>
        <row r="174">
          <cell r="S174" t="str">
            <v>71005370</v>
          </cell>
          <cell r="T174" t="str">
            <v>LINA</v>
          </cell>
          <cell r="U174" t="str">
            <v>HUILLCAPUMA</v>
          </cell>
          <cell r="V174" t="str">
            <v>DIAZ</v>
          </cell>
          <cell r="W174" t="str">
            <v>SIN DATOS</v>
          </cell>
          <cell r="X174" t="str">
            <v>13/01/1991</v>
          </cell>
          <cell r="Y174" t="str">
            <v>Femenino</v>
          </cell>
          <cell r="Z174" t="str">
            <v>Soltero</v>
          </cell>
          <cell r="AA174" t="str">
            <v>UMAMARCA</v>
          </cell>
          <cell r="AB174">
            <v>0</v>
          </cell>
          <cell r="AC174" t="str">
            <v>linahuillcapuma@gmail.com</v>
          </cell>
          <cell r="AD174" t="str">
            <v>935434636</v>
          </cell>
          <cell r="AE174" t="str">
            <v>Superior Universitario</v>
          </cell>
          <cell r="AF174" t="str">
            <v>Superior completo</v>
          </cell>
          <cell r="AG174" t="str">
            <v>OBSTETRA</v>
          </cell>
          <cell r="AH174" t="str">
            <v>TITULO</v>
          </cell>
        </row>
        <row r="175">
          <cell r="S175" t="str">
            <v>43327808</v>
          </cell>
          <cell r="T175" t="str">
            <v>FERNANDO JOSE</v>
          </cell>
          <cell r="U175" t="str">
            <v>BEDOYA</v>
          </cell>
          <cell r="V175" t="str">
            <v>REVOLLAR</v>
          </cell>
          <cell r="W175" t="str">
            <v>SIN DATOS</v>
          </cell>
          <cell r="X175" t="str">
            <v>05/03/1956</v>
          </cell>
          <cell r="Y175" t="str">
            <v>Masculino</v>
          </cell>
          <cell r="Z175" t="str">
            <v>Casado</v>
          </cell>
          <cell r="AA175" t="str">
            <v>JR.TUPAC AMARU 293</v>
          </cell>
          <cell r="AB175">
            <v>0</v>
          </cell>
          <cell r="AC175" t="str">
            <v>fbedoyar_0503mgp@hotmail.com</v>
          </cell>
          <cell r="AD175" t="str">
            <v>991132795</v>
          </cell>
          <cell r="AE175" t="str">
            <v>Superior Técnico</v>
          </cell>
          <cell r="AF175" t="str">
            <v>Técnico superior completo</v>
          </cell>
          <cell r="AG175" t="str">
            <v>TECNICO EN ENFERMERIA</v>
          </cell>
          <cell r="AH175" t="str">
            <v>EGRESADO</v>
          </cell>
        </row>
        <row r="176">
          <cell r="S176" t="str">
            <v>41714786</v>
          </cell>
          <cell r="T176" t="str">
            <v>WILBER</v>
          </cell>
          <cell r="U176" t="str">
            <v>CCORIHUAMAN</v>
          </cell>
          <cell r="V176" t="str">
            <v>ZAMORA</v>
          </cell>
          <cell r="W176" t="str">
            <v>SIN DATOS</v>
          </cell>
          <cell r="X176" t="str">
            <v>13/01/1983</v>
          </cell>
          <cell r="Y176" t="str">
            <v>Masculino</v>
          </cell>
          <cell r="Z176" t="str">
            <v>Soltero</v>
          </cell>
          <cell r="AA176" t="str">
            <v>LLIMPE</v>
          </cell>
          <cell r="AB176">
            <v>0</v>
          </cell>
          <cell r="AC176" t="str">
            <v>Ccorihuamanwilber@gmail.com</v>
          </cell>
          <cell r="AD176" t="str">
            <v>038519417</v>
          </cell>
          <cell r="AE176" t="str">
            <v>Secundaria</v>
          </cell>
          <cell r="AF176" t="str">
            <v>Secundaria completa</v>
          </cell>
          <cell r="AG176">
            <v>0</v>
          </cell>
          <cell r="AH176">
            <v>0</v>
          </cell>
        </row>
        <row r="177">
          <cell r="S177" t="str">
            <v>47469058</v>
          </cell>
          <cell r="T177" t="str">
            <v>KATHERINE KARINA</v>
          </cell>
          <cell r="U177" t="str">
            <v>OROSCO</v>
          </cell>
          <cell r="V177" t="str">
            <v>HUAMAN</v>
          </cell>
          <cell r="W177" t="str">
            <v>SIN DATOS</v>
          </cell>
          <cell r="X177" t="str">
            <v>28/10/1991</v>
          </cell>
          <cell r="Y177" t="str">
            <v>Femenino</v>
          </cell>
          <cell r="Z177" t="str">
            <v>Soltero</v>
          </cell>
          <cell r="AA177" t="str">
            <v>INSURGENTE</v>
          </cell>
          <cell r="AB177">
            <v>0</v>
          </cell>
          <cell r="AC177" t="str">
            <v>oroscokatherinek@gmail.com</v>
          </cell>
          <cell r="AD177" t="str">
            <v>956301069</v>
          </cell>
          <cell r="AE177" t="str">
            <v>Superior Universitario</v>
          </cell>
          <cell r="AF177" t="str">
            <v>Superior completo</v>
          </cell>
          <cell r="AG177" t="str">
            <v>ENFERMERA(O)</v>
          </cell>
          <cell r="AH177" t="str">
            <v>TITULO</v>
          </cell>
        </row>
        <row r="178">
          <cell r="S178" t="str">
            <v>44061622</v>
          </cell>
          <cell r="T178" t="str">
            <v>ELIZABETH</v>
          </cell>
          <cell r="U178" t="str">
            <v>MACOTE</v>
          </cell>
          <cell r="V178" t="str">
            <v>HUAMAN</v>
          </cell>
          <cell r="W178" t="str">
            <v>SIN DATOS</v>
          </cell>
          <cell r="X178" t="str">
            <v>22/10/1986</v>
          </cell>
          <cell r="Y178" t="str">
            <v>Femenino</v>
          </cell>
          <cell r="Z178" t="str">
            <v>Soltero</v>
          </cell>
          <cell r="AA178" t="str">
            <v>SIN DATOS</v>
          </cell>
          <cell r="AB178">
            <v>0</v>
          </cell>
          <cell r="AC178" t="str">
            <v>eli_macote10@gotmail.com</v>
          </cell>
          <cell r="AD178" t="str">
            <v>926572771</v>
          </cell>
          <cell r="AE178" t="str">
            <v>Superior Universitario</v>
          </cell>
          <cell r="AF178" t="str">
            <v>Superior completo</v>
          </cell>
          <cell r="AG178" t="str">
            <v>OBSTETRA</v>
          </cell>
          <cell r="AH178" t="str">
            <v>TITULO</v>
          </cell>
        </row>
        <row r="179">
          <cell r="S179" t="str">
            <v>46572261</v>
          </cell>
          <cell r="T179" t="str">
            <v>RAIDA</v>
          </cell>
          <cell r="U179" t="str">
            <v>ANYOSA</v>
          </cell>
          <cell r="V179" t="str">
            <v>TORRES</v>
          </cell>
          <cell r="W179" t="str">
            <v>SIN DATOS</v>
          </cell>
          <cell r="X179" t="str">
            <v>26/09/1990</v>
          </cell>
          <cell r="Y179" t="str">
            <v>Femenino</v>
          </cell>
          <cell r="Z179" t="str">
            <v>Soltero</v>
          </cell>
          <cell r="AA179" t="str">
            <v>AV.FERNANDO BELAUNDE TERRY S/N</v>
          </cell>
          <cell r="AB179" t="str">
            <v>10465722610</v>
          </cell>
          <cell r="AC179" t="str">
            <v>r.anyosa.roed@gmail.com</v>
          </cell>
          <cell r="AD179" t="str">
            <v>990396269</v>
          </cell>
          <cell r="AE179" t="str">
            <v>Superior Técnico</v>
          </cell>
          <cell r="AF179" t="str">
            <v>Técnico superior completo</v>
          </cell>
          <cell r="AG179" t="str">
            <v>TECNICO EN ENFERMERIA</v>
          </cell>
          <cell r="AH179" t="str">
            <v>TITULO</v>
          </cell>
        </row>
        <row r="180">
          <cell r="S180" t="str">
            <v>41652653</v>
          </cell>
          <cell r="T180" t="str">
            <v>ELSA YODILA</v>
          </cell>
          <cell r="U180" t="str">
            <v>SULCA</v>
          </cell>
          <cell r="V180" t="str">
            <v>TITO</v>
          </cell>
          <cell r="W180" t="str">
            <v>DE QUISPE</v>
          </cell>
          <cell r="X180" t="str">
            <v>06/01/1983</v>
          </cell>
          <cell r="Y180" t="str">
            <v>Femenino</v>
          </cell>
          <cell r="Z180" t="str">
            <v>Casado</v>
          </cell>
          <cell r="AA180" t="str">
            <v>CHUPARO PARTE ALTA</v>
          </cell>
          <cell r="AB180">
            <v>0</v>
          </cell>
          <cell r="AC180" t="str">
            <v>Elsays2016@gmail.com ,Elsays2016@gmail.com</v>
          </cell>
          <cell r="AD180" t="str">
            <v>982771939</v>
          </cell>
          <cell r="AE180" t="str">
            <v>Superior Técnico</v>
          </cell>
          <cell r="AF180" t="str">
            <v>Técnico superior completo</v>
          </cell>
          <cell r="AG180" t="str">
            <v>TECNICO EN ENFERMERIA</v>
          </cell>
          <cell r="AH180" t="str">
            <v>TITULO</v>
          </cell>
        </row>
        <row r="181">
          <cell r="S181" t="str">
            <v>44891907</v>
          </cell>
          <cell r="T181" t="str">
            <v>SHAYLA</v>
          </cell>
          <cell r="U181" t="str">
            <v>RIVAS</v>
          </cell>
          <cell r="V181" t="str">
            <v>SILVERA</v>
          </cell>
          <cell r="W181" t="str">
            <v>SIN DATOS</v>
          </cell>
          <cell r="X181" t="str">
            <v>08/01/1984</v>
          </cell>
          <cell r="Y181" t="str">
            <v>Femenino</v>
          </cell>
          <cell r="Z181" t="str">
            <v>Soltero</v>
          </cell>
          <cell r="AA181" t="str">
            <v>AV.SOL NACIENTE S/N</v>
          </cell>
          <cell r="AB181">
            <v>0</v>
          </cell>
          <cell r="AC181">
            <v>0</v>
          </cell>
          <cell r="AD181">
            <v>0</v>
          </cell>
          <cell r="AE181" t="str">
            <v>Superior Universitario</v>
          </cell>
          <cell r="AF181" t="str">
            <v>Superior completo</v>
          </cell>
          <cell r="AG181" t="str">
            <v>ENFERMERA(O)</v>
          </cell>
          <cell r="AH181" t="str">
            <v>TITULO</v>
          </cell>
        </row>
        <row r="182">
          <cell r="S182" t="str">
            <v>81310980</v>
          </cell>
          <cell r="T182" t="str">
            <v>RUBEN GOTH</v>
          </cell>
          <cell r="U182" t="str">
            <v>PEREZ</v>
          </cell>
          <cell r="V182" t="str">
            <v>HUAMANI</v>
          </cell>
          <cell r="W182" t="str">
            <v>SIN DATOS</v>
          </cell>
          <cell r="X182" t="str">
            <v>02/05/1999</v>
          </cell>
          <cell r="Y182" t="str">
            <v>Masculino</v>
          </cell>
          <cell r="Z182" t="str">
            <v>Soltero</v>
          </cell>
          <cell r="AA182" t="str">
            <v>CP MOYACCASA</v>
          </cell>
          <cell r="AB182">
            <v>0</v>
          </cell>
          <cell r="AC182" t="str">
            <v>Perezgoth@gmail.com</v>
          </cell>
          <cell r="AD182" t="str">
            <v>931309048</v>
          </cell>
          <cell r="AE182" t="str">
            <v>Superior Técnico</v>
          </cell>
          <cell r="AF182" t="str">
            <v>Técnico superior completo</v>
          </cell>
          <cell r="AG182" t="str">
            <v>TECNICO EN ENFERMERIA</v>
          </cell>
          <cell r="AH182" t="str">
            <v>EGRESADO</v>
          </cell>
        </row>
        <row r="183">
          <cell r="S183" t="str">
            <v>73825123</v>
          </cell>
          <cell r="T183" t="str">
            <v>JEREMIAS</v>
          </cell>
          <cell r="U183" t="str">
            <v>YAPIA</v>
          </cell>
          <cell r="V183" t="str">
            <v>HUAMAN</v>
          </cell>
          <cell r="W183" t="str">
            <v>SIN DATOS</v>
          </cell>
          <cell r="X183" t="str">
            <v>19/06/1995</v>
          </cell>
          <cell r="Y183" t="str">
            <v>Masculino</v>
          </cell>
          <cell r="Z183" t="str">
            <v>Soltero</v>
          </cell>
          <cell r="AA183" t="str">
            <v>BARRIO ROCCHACC</v>
          </cell>
          <cell r="AB183">
            <v>0</v>
          </cell>
          <cell r="AC183" t="str">
            <v>jeremiasyapia11geminis@gmial.com</v>
          </cell>
          <cell r="AD183" t="str">
            <v>987892543</v>
          </cell>
          <cell r="AE183" t="str">
            <v>Superior Técnico</v>
          </cell>
          <cell r="AF183" t="str">
            <v>Técnico superior completo</v>
          </cell>
          <cell r="AG183" t="str">
            <v>TECNICO EN ENFERMERIA</v>
          </cell>
          <cell r="AH183" t="str">
            <v>TITULO</v>
          </cell>
        </row>
        <row r="184">
          <cell r="S184" t="str">
            <v>45145480</v>
          </cell>
          <cell r="T184" t="str">
            <v>EVELYN MILUSKA</v>
          </cell>
          <cell r="U184" t="str">
            <v>CHANGA</v>
          </cell>
          <cell r="V184" t="str">
            <v>FERNANDEZ</v>
          </cell>
          <cell r="W184" t="str">
            <v>SIN DATOS</v>
          </cell>
          <cell r="X184" t="str">
            <v>13/07/1988</v>
          </cell>
          <cell r="Y184" t="str">
            <v>Femenino</v>
          </cell>
          <cell r="Z184" t="str">
            <v>Soltero</v>
          </cell>
          <cell r="AA184" t="str">
            <v>C P LOS MOLINOS MZ T LT 10</v>
          </cell>
          <cell r="AB184">
            <v>0</v>
          </cell>
          <cell r="AC184" t="str">
            <v>luis1807_changa@hotmail.com</v>
          </cell>
          <cell r="AD184" t="str">
            <v>963364586</v>
          </cell>
          <cell r="AE184" t="str">
            <v>Superior Universitario</v>
          </cell>
          <cell r="AF184" t="str">
            <v>Superior completo</v>
          </cell>
          <cell r="AG184" t="str">
            <v>CIRUJANO DENTISTA</v>
          </cell>
          <cell r="AH184" t="str">
            <v>BACHILLER</v>
          </cell>
        </row>
        <row r="185">
          <cell r="S185" t="str">
            <v>46829410</v>
          </cell>
          <cell r="T185" t="str">
            <v>JOSE LUIS</v>
          </cell>
          <cell r="U185" t="str">
            <v>AUCCATOMA</v>
          </cell>
          <cell r="V185" t="str">
            <v>CRUZ</v>
          </cell>
          <cell r="W185" t="str">
            <v>SIN DATOS</v>
          </cell>
          <cell r="X185" t="str">
            <v>25/08/1989</v>
          </cell>
          <cell r="Y185" t="str">
            <v>Masculino</v>
          </cell>
          <cell r="Z185" t="str">
            <v>Soltero</v>
          </cell>
          <cell r="AA185" t="str">
            <v>WARI</v>
          </cell>
          <cell r="AB185">
            <v>0</v>
          </cell>
          <cell r="AC185" t="str">
            <v>joss.QF@hotmail.com</v>
          </cell>
          <cell r="AD185" t="str">
            <v>973860468</v>
          </cell>
          <cell r="AE185" t="str">
            <v>Superior Universitario</v>
          </cell>
          <cell r="AF185" t="str">
            <v>Superior completo</v>
          </cell>
          <cell r="AG185" t="str">
            <v>QUIMICO FARMACEUTICO</v>
          </cell>
          <cell r="AH185" t="str">
            <v>TITULO</v>
          </cell>
        </row>
        <row r="186">
          <cell r="S186" t="str">
            <v>70280561</v>
          </cell>
          <cell r="T186" t="str">
            <v>LESLIE LIZET</v>
          </cell>
          <cell r="U186" t="str">
            <v>POLO</v>
          </cell>
          <cell r="V186" t="str">
            <v>VARGAS</v>
          </cell>
          <cell r="W186" t="str">
            <v>SIN DATOS</v>
          </cell>
          <cell r="X186" t="str">
            <v>27/11/1993</v>
          </cell>
          <cell r="Y186" t="str">
            <v>Femenino</v>
          </cell>
          <cell r="Z186" t="str">
            <v>Soltero</v>
          </cell>
          <cell r="AA186" t="str">
            <v>20 DE JUNIO 1374</v>
          </cell>
          <cell r="AB186">
            <v>0</v>
          </cell>
          <cell r="AC186">
            <v>0</v>
          </cell>
          <cell r="AD186">
            <v>0</v>
          </cell>
          <cell r="AE186" t="str">
            <v>Superior Universitario</v>
          </cell>
          <cell r="AF186" t="str">
            <v>Superior completo</v>
          </cell>
          <cell r="AG186" t="str">
            <v>PSICOLOGO</v>
          </cell>
          <cell r="AH186" t="str">
            <v>TITULO</v>
          </cell>
        </row>
        <row r="187">
          <cell r="S187" t="str">
            <v>70661716</v>
          </cell>
          <cell r="T187" t="str">
            <v>CARMEN ROSA</v>
          </cell>
          <cell r="U187" t="str">
            <v>ROJAS</v>
          </cell>
          <cell r="V187" t="str">
            <v>BENITES</v>
          </cell>
          <cell r="W187" t="str">
            <v>SIN DATOS</v>
          </cell>
          <cell r="X187" t="str">
            <v>17/11/1991</v>
          </cell>
          <cell r="Y187" t="str">
            <v>Femenino</v>
          </cell>
          <cell r="Z187" t="str">
            <v>Soltero</v>
          </cell>
          <cell r="AA187" t="str">
            <v>PJ USCUWILCA 157</v>
          </cell>
          <cell r="AB187">
            <v>0</v>
          </cell>
          <cell r="AC187">
            <v>0</v>
          </cell>
          <cell r="AD187">
            <v>0</v>
          </cell>
          <cell r="AE187" t="str">
            <v>Superior Universitario</v>
          </cell>
          <cell r="AF187" t="str">
            <v>Superior completo</v>
          </cell>
          <cell r="AG187" t="str">
            <v>BIOLOGO</v>
          </cell>
          <cell r="AH187" t="str">
            <v>TITULO</v>
          </cell>
        </row>
        <row r="188">
          <cell r="S188" t="str">
            <v>44555293</v>
          </cell>
          <cell r="T188" t="str">
            <v>LILY SILVINA</v>
          </cell>
          <cell r="U188" t="str">
            <v>ORELLANA</v>
          </cell>
          <cell r="V188" t="str">
            <v>QUINTANILLA</v>
          </cell>
          <cell r="W188" t="str">
            <v>SIN DATOS</v>
          </cell>
          <cell r="X188" t="str">
            <v>24/05/1982</v>
          </cell>
          <cell r="Y188" t="str">
            <v>Femenino</v>
          </cell>
          <cell r="Z188" t="str">
            <v>Soltero</v>
          </cell>
          <cell r="AA188" t="str">
            <v>JR. UNTIVEROS 128</v>
          </cell>
          <cell r="AB188" t="str">
            <v>10445552939</v>
          </cell>
          <cell r="AC188" t="str">
            <v>lilyorellanaq@gmail.com</v>
          </cell>
          <cell r="AD188" t="str">
            <v>990676863</v>
          </cell>
          <cell r="AE188" t="str">
            <v>Superior Universitario</v>
          </cell>
          <cell r="AF188" t="str">
            <v>Superior completo</v>
          </cell>
          <cell r="AG188" t="str">
            <v>OBSTETRA</v>
          </cell>
          <cell r="AH188" t="str">
            <v>TITULO</v>
          </cell>
        </row>
        <row r="189">
          <cell r="S189" t="str">
            <v>46188729</v>
          </cell>
          <cell r="T189" t="str">
            <v>DANIEL HERMELINDO</v>
          </cell>
          <cell r="U189" t="str">
            <v>MOLINA</v>
          </cell>
          <cell r="V189" t="str">
            <v>FERNANDEZ</v>
          </cell>
          <cell r="W189" t="str">
            <v>SIN DATOS</v>
          </cell>
          <cell r="X189" t="str">
            <v>14/04/1989</v>
          </cell>
          <cell r="Y189" t="str">
            <v>Masculino</v>
          </cell>
          <cell r="Z189" t="str">
            <v>Soltero</v>
          </cell>
          <cell r="AA189" t="str">
            <v>JR. SAN MARTIN 301</v>
          </cell>
          <cell r="AB189" t="str">
            <v>10461887291</v>
          </cell>
          <cell r="AC189" t="str">
            <v>danimolina081214@gmail.com</v>
          </cell>
          <cell r="AD189" t="str">
            <v>990881023</v>
          </cell>
          <cell r="AE189" t="str">
            <v>Superior Universitario</v>
          </cell>
          <cell r="AF189" t="str">
            <v>Superior completo</v>
          </cell>
          <cell r="AG189" t="str">
            <v>CIRUJANO DENTISTA</v>
          </cell>
          <cell r="AH189" t="str">
            <v>TITULO</v>
          </cell>
        </row>
        <row r="190">
          <cell r="S190" t="str">
            <v>45591673</v>
          </cell>
          <cell r="T190" t="str">
            <v>MARGARITA</v>
          </cell>
          <cell r="U190" t="str">
            <v>BARRIENTOS</v>
          </cell>
          <cell r="V190" t="str">
            <v>MONZON</v>
          </cell>
          <cell r="W190" t="str">
            <v>SIN DATOS</v>
          </cell>
          <cell r="X190" t="str">
            <v>23/02/1989</v>
          </cell>
          <cell r="Y190" t="str">
            <v>Femenino</v>
          </cell>
          <cell r="Z190" t="str">
            <v>Soltero</v>
          </cell>
          <cell r="AA190" t="str">
            <v>AV.CONFRATERNIDAD 332</v>
          </cell>
          <cell r="AB190">
            <v>0</v>
          </cell>
          <cell r="AC190" t="str">
            <v>Margarit.m.23@gmail.com.23</v>
          </cell>
          <cell r="AD190" t="str">
            <v>973245565</v>
          </cell>
          <cell r="AE190" t="str">
            <v>Superior Universitario</v>
          </cell>
          <cell r="AF190" t="str">
            <v>Superior completo</v>
          </cell>
          <cell r="AG190" t="str">
            <v>ENFERMERA(O)</v>
          </cell>
          <cell r="AH190" t="str">
            <v>TITULO</v>
          </cell>
        </row>
        <row r="191">
          <cell r="S191" t="str">
            <v>74229192</v>
          </cell>
          <cell r="T191" t="str">
            <v>YESSICA ISABEL</v>
          </cell>
          <cell r="U191" t="str">
            <v>GUEVARA</v>
          </cell>
          <cell r="V191" t="str">
            <v>CARBAJAL</v>
          </cell>
          <cell r="W191" t="str">
            <v>SIN DATOS</v>
          </cell>
          <cell r="X191" t="str">
            <v>07/07/1995</v>
          </cell>
          <cell r="Y191" t="str">
            <v>Femenino</v>
          </cell>
          <cell r="Z191" t="str">
            <v>Soltero</v>
          </cell>
          <cell r="AA191" t="str">
            <v>SIN DATOS</v>
          </cell>
          <cell r="AB191">
            <v>0</v>
          </cell>
          <cell r="AC191" t="str">
            <v>dyessiguevara123@gmail.com</v>
          </cell>
          <cell r="AD191" t="str">
            <v>953477307</v>
          </cell>
          <cell r="AE191" t="str">
            <v>Superior Universitario</v>
          </cell>
          <cell r="AF191" t="str">
            <v>Superior completo</v>
          </cell>
          <cell r="AG191" t="str">
            <v>ENFERMERA(O)</v>
          </cell>
          <cell r="AH191" t="str">
            <v>TITULO</v>
          </cell>
        </row>
        <row r="192">
          <cell r="S192" t="str">
            <v>31483392</v>
          </cell>
          <cell r="T192" t="str">
            <v>SILVANO</v>
          </cell>
          <cell r="U192" t="str">
            <v>HUARACA</v>
          </cell>
          <cell r="V192" t="str">
            <v>HUARI</v>
          </cell>
          <cell r="W192" t="str">
            <v>SIN DATOS</v>
          </cell>
          <cell r="X192" t="str">
            <v>22/04/1973</v>
          </cell>
          <cell r="Y192" t="str">
            <v>Masculino</v>
          </cell>
          <cell r="Z192" t="str">
            <v>Soltero</v>
          </cell>
          <cell r="AA192" t="str">
            <v>133 MZ.D LT.01</v>
          </cell>
          <cell r="AB192" t="str">
            <v>1031483392</v>
          </cell>
          <cell r="AC192">
            <v>0</v>
          </cell>
          <cell r="AD192">
            <v>0</v>
          </cell>
          <cell r="AE192" t="str">
            <v>Secundaria</v>
          </cell>
          <cell r="AF192" t="str">
            <v>Secundaria completa</v>
          </cell>
          <cell r="AG192">
            <v>0</v>
          </cell>
          <cell r="AH192">
            <v>0</v>
          </cell>
        </row>
        <row r="193">
          <cell r="S193" t="str">
            <v>41794497</v>
          </cell>
          <cell r="T193" t="str">
            <v>EDELSON</v>
          </cell>
          <cell r="U193" t="str">
            <v>TITO</v>
          </cell>
          <cell r="V193" t="str">
            <v>ZUÑIGA</v>
          </cell>
          <cell r="W193" t="str">
            <v>SIN DATOS</v>
          </cell>
          <cell r="X193" t="str">
            <v>15/06/1983</v>
          </cell>
          <cell r="Y193" t="str">
            <v>Masculino</v>
          </cell>
          <cell r="Z193" t="str">
            <v>Soltero</v>
          </cell>
          <cell r="AA193" t="str">
            <v>SIN DATOS</v>
          </cell>
          <cell r="AB193">
            <v>0</v>
          </cell>
          <cell r="AC193" t="str">
            <v>eddyporsiempre@hotmail.com</v>
          </cell>
          <cell r="AD193" t="str">
            <v>995898800</v>
          </cell>
          <cell r="AE193" t="str">
            <v>Superior Universitario</v>
          </cell>
          <cell r="AF193" t="str">
            <v>Superior completo</v>
          </cell>
          <cell r="AG193" t="str">
            <v>ENFERMERA(O)</v>
          </cell>
          <cell r="AH193" t="str">
            <v>TITULO</v>
          </cell>
        </row>
        <row r="194">
          <cell r="S194" t="str">
            <v>45124060</v>
          </cell>
          <cell r="T194" t="str">
            <v>CARMEN FIORELLA</v>
          </cell>
          <cell r="U194" t="str">
            <v>MEDINA</v>
          </cell>
          <cell r="V194" t="str">
            <v>JIMENEZ</v>
          </cell>
          <cell r="W194" t="str">
            <v>SIN DATOS</v>
          </cell>
          <cell r="X194" t="str">
            <v>24/06/1988</v>
          </cell>
          <cell r="Y194" t="str">
            <v>Femenino</v>
          </cell>
          <cell r="Z194" t="str">
            <v>Soltero</v>
          </cell>
          <cell r="AA194" t="str">
            <v>AV ALFONSO UGARTE MZ I LT 24 - TEJADITA</v>
          </cell>
          <cell r="AB194">
            <v>0</v>
          </cell>
          <cell r="AC194">
            <v>0</v>
          </cell>
          <cell r="AD194">
            <v>0</v>
          </cell>
          <cell r="AE194" t="str">
            <v>Superior Técnico</v>
          </cell>
          <cell r="AF194" t="str">
            <v>Técnico superior completo</v>
          </cell>
          <cell r="AG194" t="str">
            <v>TECNICO EN ENFERMERIA</v>
          </cell>
          <cell r="AH194" t="str">
            <v>TITULO</v>
          </cell>
        </row>
        <row r="195">
          <cell r="S195" t="str">
            <v>47636351</v>
          </cell>
          <cell r="T195" t="str">
            <v>ROSITA</v>
          </cell>
          <cell r="U195" t="str">
            <v>PACHECO</v>
          </cell>
          <cell r="V195" t="str">
            <v>QUISPE</v>
          </cell>
          <cell r="W195" t="str">
            <v>SIN DATOS</v>
          </cell>
          <cell r="X195" t="str">
            <v>20/02/1993</v>
          </cell>
          <cell r="Y195" t="str">
            <v>Femenino</v>
          </cell>
          <cell r="Z195" t="str">
            <v>Casado</v>
          </cell>
          <cell r="AA195" t="str">
            <v>JHON KENNEDY S/N</v>
          </cell>
          <cell r="AB195">
            <v>0</v>
          </cell>
          <cell r="AC195">
            <v>0</v>
          </cell>
          <cell r="AD195">
            <v>0</v>
          </cell>
          <cell r="AE195" t="str">
            <v>Superior Técnico</v>
          </cell>
          <cell r="AF195" t="str">
            <v>Técnico superior completo</v>
          </cell>
          <cell r="AG195" t="str">
            <v>TECNICO EN ENFERMERIA</v>
          </cell>
          <cell r="AH195" t="str">
            <v>TITULO</v>
          </cell>
        </row>
        <row r="196">
          <cell r="S196" t="str">
            <v>47569308</v>
          </cell>
          <cell r="T196" t="str">
            <v>BETZA</v>
          </cell>
          <cell r="U196" t="str">
            <v>ROJAS</v>
          </cell>
          <cell r="V196" t="str">
            <v>GARCIA</v>
          </cell>
          <cell r="W196" t="str">
            <v>SIN DATOS</v>
          </cell>
          <cell r="X196" t="str">
            <v>02/12/1991</v>
          </cell>
          <cell r="Y196" t="str">
            <v>Femenino</v>
          </cell>
          <cell r="Z196" t="str">
            <v>Soltero</v>
          </cell>
          <cell r="AA196" t="str">
            <v>C.P. MIRAFLORES</v>
          </cell>
          <cell r="AB196">
            <v>0</v>
          </cell>
          <cell r="AC196">
            <v>0</v>
          </cell>
          <cell r="AD196">
            <v>0</v>
          </cell>
          <cell r="AE196" t="str">
            <v>Superior Universitario</v>
          </cell>
          <cell r="AF196" t="str">
            <v>Superior completo</v>
          </cell>
          <cell r="AG196" t="str">
            <v>QUIMICO FARMACEUTICO</v>
          </cell>
          <cell r="AH196" t="str">
            <v>TITULO</v>
          </cell>
        </row>
        <row r="197">
          <cell r="S197" t="str">
            <v>44750223</v>
          </cell>
          <cell r="T197" t="str">
            <v>YESSICA YENY</v>
          </cell>
          <cell r="U197" t="str">
            <v>ZEANCAS</v>
          </cell>
          <cell r="V197" t="str">
            <v>ANCCO</v>
          </cell>
          <cell r="W197" t="str">
            <v>SIN DATOS</v>
          </cell>
          <cell r="X197" t="str">
            <v>06/12/1987</v>
          </cell>
          <cell r="Y197" t="str">
            <v>Femenino</v>
          </cell>
          <cell r="Z197" t="str">
            <v>Soltero</v>
          </cell>
          <cell r="AA197" t="str">
            <v>JR LOS CEDROS S/N</v>
          </cell>
          <cell r="AB197">
            <v>0</v>
          </cell>
          <cell r="AC197">
            <v>0</v>
          </cell>
          <cell r="AD197">
            <v>0</v>
          </cell>
          <cell r="AE197" t="str">
            <v>Superior Universitario</v>
          </cell>
          <cell r="AF197" t="str">
            <v>Superior completo</v>
          </cell>
          <cell r="AG197" t="str">
            <v>BIOLOGO</v>
          </cell>
          <cell r="AH197" t="str">
            <v>TITULO</v>
          </cell>
        </row>
        <row r="198">
          <cell r="S198" t="str">
            <v>31477698</v>
          </cell>
          <cell r="T198" t="str">
            <v>ROBERTO</v>
          </cell>
          <cell r="U198" t="str">
            <v>MEDINA</v>
          </cell>
          <cell r="V198" t="str">
            <v>JIMENEZ</v>
          </cell>
          <cell r="W198" t="str">
            <v>SIN DATOS</v>
          </cell>
          <cell r="X198" t="str">
            <v>07/07/1975</v>
          </cell>
          <cell r="Y198" t="str">
            <v>Masculino</v>
          </cell>
          <cell r="Z198" t="str">
            <v>Soltero</v>
          </cell>
          <cell r="AA198" t="str">
            <v>ALFONSO UGARTE MZ.I LT.24</v>
          </cell>
          <cell r="AB198">
            <v>0</v>
          </cell>
          <cell r="AC198">
            <v>0</v>
          </cell>
          <cell r="AD198">
            <v>0</v>
          </cell>
          <cell r="AE198" t="str">
            <v>Superior Técnico</v>
          </cell>
          <cell r="AF198" t="str">
            <v>Técnico superior completo</v>
          </cell>
          <cell r="AG198" t="str">
            <v>TECNICO EN ENFERMERIA</v>
          </cell>
          <cell r="AH198" t="str">
            <v>TITULO</v>
          </cell>
        </row>
        <row r="199">
          <cell r="S199" t="str">
            <v>46852204</v>
          </cell>
          <cell r="T199" t="str">
            <v>FRANKLIN</v>
          </cell>
          <cell r="U199" t="str">
            <v>SILVA</v>
          </cell>
          <cell r="V199" t="str">
            <v>RIVAS</v>
          </cell>
          <cell r="W199" t="str">
            <v>SIN DATOS</v>
          </cell>
          <cell r="X199" t="str">
            <v>02/03/1991</v>
          </cell>
          <cell r="Y199" t="str">
            <v>Masculino</v>
          </cell>
          <cell r="Z199" t="str">
            <v>Soltero</v>
          </cell>
          <cell r="AA199" t="str">
            <v>HUANCAVELICA</v>
          </cell>
          <cell r="AB199">
            <v>0</v>
          </cell>
          <cell r="AC199" t="str">
            <v>Franksre2405@gmail.com</v>
          </cell>
          <cell r="AD199" t="str">
            <v>910447814</v>
          </cell>
          <cell r="AE199" t="str">
            <v>Superior Universitario</v>
          </cell>
          <cell r="AF199" t="str">
            <v>Superior completo</v>
          </cell>
          <cell r="AG199" t="str">
            <v>ENFERMERA(O)</v>
          </cell>
          <cell r="AH199" t="str">
            <v>TITULO</v>
          </cell>
        </row>
        <row r="200">
          <cell r="S200" t="str">
            <v>43199046</v>
          </cell>
          <cell r="T200" t="str">
            <v>HUGO</v>
          </cell>
          <cell r="U200" t="str">
            <v>ZAMORA</v>
          </cell>
          <cell r="V200" t="str">
            <v>PARIONA</v>
          </cell>
          <cell r="W200" t="str">
            <v>SIN DATOS</v>
          </cell>
          <cell r="X200" t="str">
            <v>16/06/1983</v>
          </cell>
          <cell r="Y200" t="str">
            <v>Masculino</v>
          </cell>
          <cell r="Z200" t="str">
            <v>Soltero</v>
          </cell>
          <cell r="AA200" t="str">
            <v>AHUAYRO</v>
          </cell>
          <cell r="AB200">
            <v>0</v>
          </cell>
          <cell r="AC200" t="str">
            <v>geminis_hzp999@hotmail.com</v>
          </cell>
          <cell r="AD200" t="str">
            <v>973924577</v>
          </cell>
          <cell r="AE200" t="str">
            <v>Superior Universitario</v>
          </cell>
          <cell r="AF200" t="str">
            <v>Superior completo</v>
          </cell>
          <cell r="AG200" t="str">
            <v>ENFERMERA(O)</v>
          </cell>
          <cell r="AH200" t="str">
            <v>TITULO</v>
          </cell>
        </row>
        <row r="201">
          <cell r="S201" t="str">
            <v>70071740</v>
          </cell>
          <cell r="T201" t="str">
            <v>MARLENY</v>
          </cell>
          <cell r="U201" t="str">
            <v>ENRIQUEZ</v>
          </cell>
          <cell r="V201" t="str">
            <v>PEÑA</v>
          </cell>
          <cell r="W201" t="str">
            <v>SIN DATOS</v>
          </cell>
          <cell r="X201" t="str">
            <v>27/09/1995</v>
          </cell>
          <cell r="Y201" t="str">
            <v>Femenino</v>
          </cell>
          <cell r="Z201" t="str">
            <v>Soltero</v>
          </cell>
          <cell r="AA201" t="str">
            <v>AV MARTINELLY S/N</v>
          </cell>
          <cell r="AB201">
            <v>0</v>
          </cell>
          <cell r="AC201">
            <v>0</v>
          </cell>
          <cell r="AD201">
            <v>0</v>
          </cell>
          <cell r="AE201" t="str">
            <v>Superior Técnico</v>
          </cell>
          <cell r="AF201" t="str">
            <v>Técnico superior completo</v>
          </cell>
          <cell r="AG201" t="str">
            <v>TECNICO EN ENFERMERIA</v>
          </cell>
          <cell r="AH201" t="str">
            <v>TITULO</v>
          </cell>
        </row>
        <row r="202">
          <cell r="S202" t="str">
            <v>43953184</v>
          </cell>
          <cell r="T202" t="str">
            <v>JACQUELINE VANESSA</v>
          </cell>
          <cell r="U202" t="str">
            <v>NEYRA</v>
          </cell>
          <cell r="V202" t="str">
            <v>FLORES</v>
          </cell>
          <cell r="W202" t="str">
            <v>SIN DATOS</v>
          </cell>
          <cell r="X202" t="str">
            <v>22/03/1986</v>
          </cell>
          <cell r="Y202" t="str">
            <v>Femenino</v>
          </cell>
          <cell r="Z202" t="str">
            <v>Soltero</v>
          </cell>
          <cell r="AA202" t="str">
            <v>APURIMAC</v>
          </cell>
          <cell r="AB202">
            <v>0</v>
          </cell>
          <cell r="AC202" t="str">
            <v>vanessa.neyra.flores@gmail.com</v>
          </cell>
          <cell r="AD202" t="str">
            <v>986980414</v>
          </cell>
          <cell r="AE202" t="str">
            <v>Superior Técnico</v>
          </cell>
          <cell r="AF202" t="str">
            <v>Técnico superior completo</v>
          </cell>
          <cell r="AG202" t="str">
            <v>TECNICO EN ENFERMERIA</v>
          </cell>
          <cell r="AH202" t="str">
            <v>TITULO</v>
          </cell>
        </row>
        <row r="203">
          <cell r="S203" t="str">
            <v>44507881</v>
          </cell>
          <cell r="T203" t="str">
            <v>CARMEN YULIZA</v>
          </cell>
          <cell r="U203" t="str">
            <v>CORONADO</v>
          </cell>
          <cell r="V203" t="str">
            <v>BARAZORDA</v>
          </cell>
          <cell r="W203" t="str">
            <v>SIN DATOS</v>
          </cell>
          <cell r="X203" t="str">
            <v>28/09/1987</v>
          </cell>
          <cell r="Y203" t="str">
            <v>Femenino</v>
          </cell>
          <cell r="Z203" t="str">
            <v>Soltero</v>
          </cell>
          <cell r="AA203" t="str">
            <v>MARTINELLY S/N</v>
          </cell>
          <cell r="AB203">
            <v>0</v>
          </cell>
          <cell r="AC203" t="str">
            <v>coronadobarazorda@gmail.com</v>
          </cell>
          <cell r="AD203" t="str">
            <v>986809290</v>
          </cell>
          <cell r="AE203" t="str">
            <v>Superior Universitario</v>
          </cell>
          <cell r="AF203" t="str">
            <v>Superior completo</v>
          </cell>
          <cell r="AG203" t="str">
            <v>ENFERMERA(O)</v>
          </cell>
          <cell r="AH203" t="str">
            <v>TITULO</v>
          </cell>
        </row>
        <row r="204">
          <cell r="S204" t="str">
            <v>70218690</v>
          </cell>
          <cell r="T204" t="str">
            <v>ELIZABETH</v>
          </cell>
          <cell r="U204" t="str">
            <v>SAUÑE</v>
          </cell>
          <cell r="V204" t="str">
            <v>SERNA</v>
          </cell>
          <cell r="W204" t="str">
            <v>SIN DATOS</v>
          </cell>
          <cell r="X204" t="str">
            <v>22/08/1996</v>
          </cell>
          <cell r="Y204" t="str">
            <v>Femenino</v>
          </cell>
          <cell r="Z204" t="str">
            <v>Soltero</v>
          </cell>
          <cell r="AA204" t="str">
            <v>JR. PIURA 152</v>
          </cell>
          <cell r="AB204">
            <v>0</v>
          </cell>
          <cell r="AC204">
            <v>0</v>
          </cell>
          <cell r="AD204">
            <v>0</v>
          </cell>
          <cell r="AE204" t="str">
            <v>Superior Universitario</v>
          </cell>
          <cell r="AF204" t="str">
            <v>Superior completo</v>
          </cell>
          <cell r="AG204" t="str">
            <v>ENFERMERA(O)</v>
          </cell>
          <cell r="AH204" t="str">
            <v>TITULO</v>
          </cell>
        </row>
        <row r="205">
          <cell r="S205" t="str">
            <v>43210561</v>
          </cell>
          <cell r="T205" t="str">
            <v>JUSTINA MARILÚ</v>
          </cell>
          <cell r="U205" t="str">
            <v>MEZA</v>
          </cell>
          <cell r="V205" t="str">
            <v>ORTEGA</v>
          </cell>
          <cell r="W205" t="str">
            <v>SIN DATOS</v>
          </cell>
          <cell r="X205" t="str">
            <v>31/05/1983</v>
          </cell>
          <cell r="Y205" t="str">
            <v>Femenino</v>
          </cell>
          <cell r="Z205" t="str">
            <v>Soltero</v>
          </cell>
          <cell r="AA205" t="str">
            <v>AV.MALECON GRAU 300</v>
          </cell>
          <cell r="AB205">
            <v>0</v>
          </cell>
          <cell r="AC205" t="str">
            <v>mariluzmezaortega31@gmail.com</v>
          </cell>
          <cell r="AD205" t="str">
            <v>916277167</v>
          </cell>
          <cell r="AE205" t="str">
            <v>Superior Universitario</v>
          </cell>
          <cell r="AF205" t="str">
            <v>Superior completo</v>
          </cell>
          <cell r="AG205" t="str">
            <v>ENFERMERA(O)</v>
          </cell>
          <cell r="AH205" t="str">
            <v>TITULO</v>
          </cell>
        </row>
        <row r="206">
          <cell r="S206" t="str">
            <v>75676545</v>
          </cell>
          <cell r="T206" t="str">
            <v>LYSS KELY</v>
          </cell>
          <cell r="U206" t="str">
            <v>LLALLI</v>
          </cell>
          <cell r="V206" t="str">
            <v>ACUÑA</v>
          </cell>
          <cell r="W206" t="str">
            <v>SIN DATOS</v>
          </cell>
          <cell r="X206" t="str">
            <v>03/05/1996</v>
          </cell>
          <cell r="Y206" t="str">
            <v>Femenino</v>
          </cell>
          <cell r="Z206" t="str">
            <v>Soltero</v>
          </cell>
          <cell r="AA206" t="str">
            <v>SAUCES</v>
          </cell>
          <cell r="AB206">
            <v>0</v>
          </cell>
          <cell r="AC206">
            <v>0</v>
          </cell>
          <cell r="AD206" t="str">
            <v>990342055</v>
          </cell>
          <cell r="AE206" t="str">
            <v>Superior Universitario</v>
          </cell>
          <cell r="AF206" t="str">
            <v>Superior completo</v>
          </cell>
          <cell r="AG206" t="str">
            <v>ENFERMERA(O)</v>
          </cell>
          <cell r="AH206" t="str">
            <v>TITULO</v>
          </cell>
        </row>
        <row r="207">
          <cell r="S207" t="str">
            <v>31180098</v>
          </cell>
          <cell r="T207" t="str">
            <v>EBER</v>
          </cell>
          <cell r="U207" t="str">
            <v>LAUPA</v>
          </cell>
          <cell r="V207" t="str">
            <v>ROJAS</v>
          </cell>
          <cell r="W207" t="str">
            <v>SIN DATOS</v>
          </cell>
          <cell r="X207" t="str">
            <v>01/07/1973</v>
          </cell>
          <cell r="Y207" t="str">
            <v>Masculino</v>
          </cell>
          <cell r="Z207" t="str">
            <v>Soltero</v>
          </cell>
          <cell r="AA207" t="str">
            <v>CUSCO 184</v>
          </cell>
          <cell r="AB207">
            <v>0</v>
          </cell>
          <cell r="AC207">
            <v>0</v>
          </cell>
          <cell r="AD207">
            <v>0</v>
          </cell>
          <cell r="AE207" t="str">
            <v>Superior Técnico</v>
          </cell>
          <cell r="AF207" t="str">
            <v>Técnico superior completo</v>
          </cell>
          <cell r="AG207" t="str">
            <v>TECNICO DE FARMACIA</v>
          </cell>
          <cell r="AH207" t="str">
            <v>TITULO</v>
          </cell>
        </row>
        <row r="208">
          <cell r="S208" t="str">
            <v>41699764</v>
          </cell>
          <cell r="T208" t="str">
            <v>CONSUELO MARGOT</v>
          </cell>
          <cell r="U208" t="str">
            <v>NAVARRO</v>
          </cell>
          <cell r="V208" t="str">
            <v>RAMOS</v>
          </cell>
          <cell r="W208" t="str">
            <v>SIN DATOS</v>
          </cell>
          <cell r="X208" t="str">
            <v>07/11/1982</v>
          </cell>
          <cell r="Y208" t="str">
            <v>Femenino</v>
          </cell>
          <cell r="Z208" t="str">
            <v>Soltero</v>
          </cell>
          <cell r="AA208" t="str">
            <v>GENERAL ARTIGAS</v>
          </cell>
          <cell r="AB208">
            <v>0</v>
          </cell>
          <cell r="AC208" t="str">
            <v>Consuelonavarror82@outlook.com</v>
          </cell>
          <cell r="AD208" t="str">
            <v>983960801</v>
          </cell>
          <cell r="AE208" t="str">
            <v>Superior Universitario</v>
          </cell>
          <cell r="AF208" t="str">
            <v>Superior completo</v>
          </cell>
          <cell r="AG208" t="str">
            <v>MEDICO CIRUJANO</v>
          </cell>
          <cell r="AH208" t="str">
            <v>TITULO</v>
          </cell>
        </row>
        <row r="209">
          <cell r="S209" t="str">
            <v>40601712</v>
          </cell>
          <cell r="T209" t="str">
            <v>ISMAEL</v>
          </cell>
          <cell r="U209" t="str">
            <v>YUPANQUI</v>
          </cell>
          <cell r="V209" t="str">
            <v>TENORIO</v>
          </cell>
          <cell r="W209" t="str">
            <v>SIN DATOS</v>
          </cell>
          <cell r="X209" t="str">
            <v>10/08/1980</v>
          </cell>
          <cell r="Y209" t="str">
            <v>Masculino</v>
          </cell>
          <cell r="Z209" t="str">
            <v>Soltero</v>
          </cell>
          <cell r="AA209" t="str">
            <v>CP. TOCCSO SAURI</v>
          </cell>
          <cell r="AB209" t="str">
            <v>10406017121</v>
          </cell>
          <cell r="AC209" t="str">
            <v>fototerapia2@hotmail.com</v>
          </cell>
          <cell r="AD209" t="str">
            <v>973519653</v>
          </cell>
          <cell r="AE209" t="str">
            <v>Superior Universitario</v>
          </cell>
          <cell r="AF209" t="str">
            <v>Superior completo</v>
          </cell>
          <cell r="AG209" t="str">
            <v>MEDICO CIRUJANO</v>
          </cell>
          <cell r="AH209" t="str">
            <v>TITULO</v>
          </cell>
        </row>
        <row r="210">
          <cell r="S210" t="str">
            <v>45899236</v>
          </cell>
          <cell r="T210" t="str">
            <v>HERNAN FRANCISCO</v>
          </cell>
          <cell r="U210" t="str">
            <v>CONDORI</v>
          </cell>
          <cell r="V210" t="str">
            <v>QUEZADA</v>
          </cell>
          <cell r="W210" t="str">
            <v>SIN DATOS</v>
          </cell>
          <cell r="X210" t="str">
            <v>09/09/1989</v>
          </cell>
          <cell r="Y210" t="str">
            <v>Masculino</v>
          </cell>
          <cell r="Z210" t="str">
            <v>Soltero</v>
          </cell>
          <cell r="AA210" t="str">
            <v>MZ-A LT-50 CIUDADELA CHALACA</v>
          </cell>
          <cell r="AB210">
            <v>0</v>
          </cell>
          <cell r="AC210">
            <v>0</v>
          </cell>
          <cell r="AD210">
            <v>0</v>
          </cell>
          <cell r="AE210" t="str">
            <v>Superior Universitario</v>
          </cell>
          <cell r="AF210" t="str">
            <v>Superior completo</v>
          </cell>
          <cell r="AG210" t="str">
            <v>MEDICO CIRUJANO</v>
          </cell>
          <cell r="AH210" t="str">
            <v>TITULO</v>
          </cell>
        </row>
        <row r="211">
          <cell r="S211" t="str">
            <v>43463204</v>
          </cell>
          <cell r="T211" t="str">
            <v>ERICK EMANUEL</v>
          </cell>
          <cell r="U211" t="str">
            <v>FARFAN</v>
          </cell>
          <cell r="V211" t="str">
            <v>GONZALES</v>
          </cell>
          <cell r="W211" t="str">
            <v>SIN DATOS</v>
          </cell>
          <cell r="X211" t="str">
            <v>31/12/1985</v>
          </cell>
          <cell r="Y211" t="str">
            <v>Masculino</v>
          </cell>
          <cell r="Z211" t="str">
            <v>Soltero</v>
          </cell>
          <cell r="AA211" t="str">
            <v>AV.HUAYLAS 425 INT.C-1 URB.SAN JUAN</v>
          </cell>
          <cell r="AB211">
            <v>0</v>
          </cell>
          <cell r="AC211" t="str">
            <v>Diluted_8531@hotmail.com</v>
          </cell>
          <cell r="AD211" t="str">
            <v>957233153</v>
          </cell>
          <cell r="AE211" t="str">
            <v>Superior Universitario</v>
          </cell>
          <cell r="AF211" t="str">
            <v>Superior completo</v>
          </cell>
          <cell r="AG211" t="str">
            <v>MEDICO CIRUJANO</v>
          </cell>
          <cell r="AH211" t="str">
            <v>TITULO</v>
          </cell>
        </row>
        <row r="212">
          <cell r="S212" t="str">
            <v>72050260</v>
          </cell>
          <cell r="T212" t="str">
            <v>CHRISTOPHER DAVID</v>
          </cell>
          <cell r="U212" t="str">
            <v>HIJAR</v>
          </cell>
          <cell r="V212" t="str">
            <v>VALCAZAR</v>
          </cell>
          <cell r="W212" t="str">
            <v>SIN DATOS</v>
          </cell>
          <cell r="X212" t="str">
            <v>27/09/1992</v>
          </cell>
          <cell r="Y212" t="str">
            <v>Masculino</v>
          </cell>
          <cell r="Z212" t="str">
            <v>Soltero</v>
          </cell>
          <cell r="AA212" t="str">
            <v>MZ.J1 LT.12</v>
          </cell>
          <cell r="AB212">
            <v>0</v>
          </cell>
          <cell r="AC212" t="str">
            <v>cdhv92@hotmail.com</v>
          </cell>
          <cell r="AD212" t="str">
            <v>984465342</v>
          </cell>
          <cell r="AE212" t="str">
            <v>Superior Universitario</v>
          </cell>
          <cell r="AF212" t="str">
            <v>Superior completo</v>
          </cell>
          <cell r="AG212" t="str">
            <v>MEDICO CIRUJANO</v>
          </cell>
          <cell r="AH212" t="str">
            <v>TITULO</v>
          </cell>
        </row>
        <row r="213">
          <cell r="S213" t="str">
            <v>46226774</v>
          </cell>
          <cell r="T213" t="str">
            <v>RONALD DAVID</v>
          </cell>
          <cell r="U213" t="str">
            <v>SUCA</v>
          </cell>
          <cell r="V213" t="str">
            <v>SAAVEDRA</v>
          </cell>
          <cell r="W213" t="str">
            <v>SIN DATOS</v>
          </cell>
          <cell r="X213" t="str">
            <v>03/01/1990</v>
          </cell>
          <cell r="Y213" t="str">
            <v>Masculino</v>
          </cell>
          <cell r="Z213" t="str">
            <v>Soltero</v>
          </cell>
          <cell r="AA213" t="str">
            <v>AV CIRCUNVALACION S/N</v>
          </cell>
          <cell r="AB213" t="str">
            <v>10462267741</v>
          </cell>
          <cell r="AC213">
            <v>0</v>
          </cell>
          <cell r="AD213">
            <v>0</v>
          </cell>
          <cell r="AE213" t="str">
            <v>Superior Universitario</v>
          </cell>
          <cell r="AF213" t="str">
            <v>Superior completo</v>
          </cell>
          <cell r="AG213" t="str">
            <v>MEDICO CIRUJANO</v>
          </cell>
          <cell r="AH213" t="str">
            <v>TITULO</v>
          </cell>
        </row>
        <row r="214">
          <cell r="S214" t="str">
            <v>46900948</v>
          </cell>
          <cell r="T214" t="str">
            <v>ALEX YONEL</v>
          </cell>
          <cell r="U214" t="str">
            <v>RIOS</v>
          </cell>
          <cell r="V214" t="str">
            <v>ALARCON</v>
          </cell>
          <cell r="W214" t="str">
            <v>SIN DATOS</v>
          </cell>
          <cell r="X214" t="str">
            <v>05/04/1992</v>
          </cell>
          <cell r="Y214" t="str">
            <v>Masculino</v>
          </cell>
          <cell r="Z214" t="str">
            <v>Soltero</v>
          </cell>
          <cell r="AA214" t="str">
            <v>PJE.LOS CLAVELES SN</v>
          </cell>
          <cell r="AB214">
            <v>0</v>
          </cell>
          <cell r="AC214" t="str">
            <v>Alex_rios_12@hotmail.com</v>
          </cell>
          <cell r="AD214" t="str">
            <v>973139919</v>
          </cell>
          <cell r="AE214" t="str">
            <v>Secundaria</v>
          </cell>
          <cell r="AF214" t="str">
            <v>Secundaria completa</v>
          </cell>
          <cell r="AG214">
            <v>0</v>
          </cell>
          <cell r="AH214">
            <v>0</v>
          </cell>
        </row>
        <row r="215">
          <cell r="S215" t="str">
            <v>43375205</v>
          </cell>
          <cell r="T215" t="str">
            <v>ANDY</v>
          </cell>
          <cell r="U215" t="str">
            <v>BOHORQUEZ</v>
          </cell>
          <cell r="V215" t="str">
            <v>ZUÑIGA</v>
          </cell>
          <cell r="W215" t="str">
            <v>SIN DATOS</v>
          </cell>
          <cell r="X215" t="str">
            <v>21/11/1985</v>
          </cell>
          <cell r="Y215" t="str">
            <v>Masculino</v>
          </cell>
          <cell r="Z215" t="str">
            <v>Soltero</v>
          </cell>
          <cell r="AA215" t="str">
            <v>SIN DATOS</v>
          </cell>
          <cell r="AB215">
            <v>0</v>
          </cell>
          <cell r="AC215">
            <v>0</v>
          </cell>
          <cell r="AD215">
            <v>0</v>
          </cell>
          <cell r="AE215" t="str">
            <v>Superior Universitario</v>
          </cell>
          <cell r="AF215" t="str">
            <v>Superior completo</v>
          </cell>
          <cell r="AG215" t="str">
            <v>MEDICO CIRUJANO</v>
          </cell>
          <cell r="AH215" t="str">
            <v>TITULO</v>
          </cell>
        </row>
        <row r="216">
          <cell r="S216" t="str">
            <v>70220783</v>
          </cell>
          <cell r="T216" t="str">
            <v>MAGDELY</v>
          </cell>
          <cell r="U216" t="str">
            <v>MEDRANO</v>
          </cell>
          <cell r="V216" t="str">
            <v>JIMENEZ</v>
          </cell>
          <cell r="W216" t="str">
            <v>SIN DATOS</v>
          </cell>
          <cell r="X216" t="str">
            <v>09/12/1989</v>
          </cell>
          <cell r="Y216" t="str">
            <v>Femenino</v>
          </cell>
          <cell r="Z216" t="str">
            <v>Soltero</v>
          </cell>
          <cell r="AA216" t="str">
            <v>SIN DATOS</v>
          </cell>
          <cell r="AB216">
            <v>0</v>
          </cell>
          <cell r="AC216" t="str">
            <v>magdetcmed@gmail.com</v>
          </cell>
          <cell r="AD216" t="str">
            <v>920617836</v>
          </cell>
          <cell r="AE216" t="str">
            <v>Superior Universitario</v>
          </cell>
          <cell r="AF216" t="str">
            <v>Superior completo</v>
          </cell>
          <cell r="AG216" t="str">
            <v>BIOLOGO</v>
          </cell>
          <cell r="AH216" t="str">
            <v>TITULO</v>
          </cell>
        </row>
        <row r="217">
          <cell r="S217" t="str">
            <v>45005146</v>
          </cell>
          <cell r="T217" t="str">
            <v>ELMER RUIS</v>
          </cell>
          <cell r="U217" t="str">
            <v>ZARABIA</v>
          </cell>
          <cell r="V217" t="str">
            <v>GAMONAL</v>
          </cell>
          <cell r="W217" t="str">
            <v>SIN DATOS</v>
          </cell>
          <cell r="X217" t="str">
            <v>04/04/1988</v>
          </cell>
          <cell r="Y217" t="str">
            <v>Masculino</v>
          </cell>
          <cell r="Z217" t="str">
            <v>Casado</v>
          </cell>
          <cell r="AA217" t="str">
            <v>ABV ANDRES AVELINO CACERES S/N</v>
          </cell>
          <cell r="AB217">
            <v>0</v>
          </cell>
          <cell r="AC217">
            <v>0</v>
          </cell>
          <cell r="AD217">
            <v>0</v>
          </cell>
          <cell r="AE217" t="str">
            <v>Superior Universitario</v>
          </cell>
          <cell r="AF217" t="str">
            <v>Superior completo</v>
          </cell>
          <cell r="AG217" t="str">
            <v>ENFERMERA(O)</v>
          </cell>
          <cell r="AH217" t="str">
            <v>TITULO</v>
          </cell>
        </row>
        <row r="218">
          <cell r="S218" t="str">
            <v>41153990</v>
          </cell>
          <cell r="T218" t="str">
            <v>ROBERTHO ENMANUEL</v>
          </cell>
          <cell r="U218" t="str">
            <v>TRILLO</v>
          </cell>
          <cell r="V218" t="str">
            <v>RICALDES</v>
          </cell>
          <cell r="W218" t="str">
            <v>SIN DATOS</v>
          </cell>
          <cell r="X218" t="str">
            <v>11/09/1981</v>
          </cell>
          <cell r="Y218" t="str">
            <v>Masculino</v>
          </cell>
          <cell r="Z218" t="str">
            <v>Soltero</v>
          </cell>
          <cell r="AA218" t="str">
            <v>AV.J.MARIA SEGUIN 727</v>
          </cell>
          <cell r="AB218" t="str">
            <v>10411539909</v>
          </cell>
          <cell r="AC218" t="str">
            <v>dr.roberthotrillo.r@hotmail.com.pe</v>
          </cell>
          <cell r="AD218" t="str">
            <v>964370752</v>
          </cell>
          <cell r="AE218" t="str">
            <v>Superior Universitario</v>
          </cell>
          <cell r="AF218" t="str">
            <v>Superior completo</v>
          </cell>
          <cell r="AG218" t="str">
            <v>MEDICO CIRUJANO</v>
          </cell>
          <cell r="AH218" t="str">
            <v>TITULO</v>
          </cell>
        </row>
        <row r="219">
          <cell r="S219" t="str">
            <v>31182951</v>
          </cell>
          <cell r="T219" t="str">
            <v>NESTOR</v>
          </cell>
          <cell r="U219" t="str">
            <v>HUAMAN</v>
          </cell>
          <cell r="V219" t="str">
            <v>SULCA</v>
          </cell>
          <cell r="W219" t="str">
            <v>SIN DATOS</v>
          </cell>
          <cell r="X219" t="str">
            <v>26/04/1975</v>
          </cell>
          <cell r="Y219" t="str">
            <v>Masculino</v>
          </cell>
          <cell r="Z219" t="str">
            <v>Soltero</v>
          </cell>
          <cell r="AA219" t="str">
            <v>AV. AYACUCHO 1551</v>
          </cell>
          <cell r="AB219" t="str">
            <v>10311829519</v>
          </cell>
          <cell r="AC219" t="str">
            <v>nestorhuamansulca75@gmail.com</v>
          </cell>
          <cell r="AD219" t="str">
            <v>951158583</v>
          </cell>
          <cell r="AE219" t="str">
            <v>Superior Universitario</v>
          </cell>
          <cell r="AF219" t="str">
            <v>Superior completo</v>
          </cell>
          <cell r="AG219" t="str">
            <v>MEDICO CIRUJANO</v>
          </cell>
          <cell r="AH219" t="str">
            <v>TITULO</v>
          </cell>
        </row>
        <row r="220">
          <cell r="S220" t="str">
            <v>43208886</v>
          </cell>
          <cell r="T220" t="str">
            <v>SOLEDAD</v>
          </cell>
          <cell r="U220" t="str">
            <v>FLORES</v>
          </cell>
          <cell r="V220" t="str">
            <v>MEDINA</v>
          </cell>
          <cell r="W220" t="str">
            <v>SIN DATOS</v>
          </cell>
          <cell r="X220" t="str">
            <v>28/09/1985</v>
          </cell>
          <cell r="Y220" t="str">
            <v>Femenino</v>
          </cell>
          <cell r="Z220" t="str">
            <v>Soltero</v>
          </cell>
          <cell r="AA220" t="str">
            <v>SIN DATOS</v>
          </cell>
          <cell r="AB220" t="str">
            <v>10432088869</v>
          </cell>
          <cell r="AC220" t="str">
            <v>soledadfloresmedina@gmail.com</v>
          </cell>
          <cell r="AD220" t="str">
            <v>926169540</v>
          </cell>
          <cell r="AE220" t="str">
            <v>Secundaria</v>
          </cell>
          <cell r="AF220" t="str">
            <v>Secundaria completa</v>
          </cell>
          <cell r="AG220">
            <v>0</v>
          </cell>
          <cell r="AH220">
            <v>0</v>
          </cell>
        </row>
        <row r="221">
          <cell r="S221" t="str">
            <v>31490241</v>
          </cell>
          <cell r="T221" t="str">
            <v>ZENOVIA</v>
          </cell>
          <cell r="U221" t="str">
            <v>SIERRA</v>
          </cell>
          <cell r="V221" t="str">
            <v>ZAMORA</v>
          </cell>
          <cell r="W221" t="str">
            <v>SIN DATOS</v>
          </cell>
          <cell r="X221" t="str">
            <v>09/07/1978</v>
          </cell>
          <cell r="Y221" t="str">
            <v>Femenino</v>
          </cell>
          <cell r="Z221" t="str">
            <v>Soltero</v>
          </cell>
          <cell r="AA221" t="str">
            <v>PACHACUTEC S/N</v>
          </cell>
          <cell r="AB221">
            <v>0</v>
          </cell>
          <cell r="AC221">
            <v>0</v>
          </cell>
          <cell r="AD221" t="str">
            <v>935923729</v>
          </cell>
          <cell r="AE221" t="str">
            <v>Superior Técnico</v>
          </cell>
          <cell r="AF221" t="str">
            <v>Técnico superior completo</v>
          </cell>
          <cell r="AG221" t="str">
            <v>TECNICO EN ENFERMERIA</v>
          </cell>
          <cell r="AH221" t="str">
            <v>TITULO</v>
          </cell>
        </row>
        <row r="222">
          <cell r="S222" t="str">
            <v>45873583</v>
          </cell>
          <cell r="T222" t="str">
            <v>YESSICA MARISELA</v>
          </cell>
          <cell r="U222" t="str">
            <v>HUARACA</v>
          </cell>
          <cell r="V222" t="str">
            <v>GOMEZ</v>
          </cell>
          <cell r="W222" t="str">
            <v>SIN DATOS</v>
          </cell>
          <cell r="X222" t="str">
            <v>09/03/1988</v>
          </cell>
          <cell r="Y222" t="str">
            <v>Femenino</v>
          </cell>
          <cell r="Z222" t="str">
            <v>Soltero</v>
          </cell>
          <cell r="AA222" t="str">
            <v>M. BASTIDAS S/N</v>
          </cell>
          <cell r="AB222" t="str">
            <v>104587358</v>
          </cell>
          <cell r="AC222" t="str">
            <v>yeshita0903@gmail.com</v>
          </cell>
          <cell r="AD222" t="str">
            <v>950177966</v>
          </cell>
          <cell r="AE222" t="str">
            <v>Superior Universitario</v>
          </cell>
          <cell r="AF222" t="str">
            <v>Superior completo</v>
          </cell>
          <cell r="AG222" t="str">
            <v>ENFERMERA(O)</v>
          </cell>
          <cell r="AH222" t="str">
            <v>TITULO</v>
          </cell>
        </row>
        <row r="223">
          <cell r="S223" t="str">
            <v>40777336</v>
          </cell>
          <cell r="T223" t="str">
            <v>SILVIA ELIANA</v>
          </cell>
          <cell r="U223" t="str">
            <v>COTAQUISPE</v>
          </cell>
          <cell r="V223" t="str">
            <v>CAMACHO</v>
          </cell>
          <cell r="W223" t="str">
            <v>SIN DATOS</v>
          </cell>
          <cell r="X223" t="str">
            <v>22/10/1980</v>
          </cell>
          <cell r="Y223" t="str">
            <v>Femenino</v>
          </cell>
          <cell r="Z223" t="str">
            <v>Soltero</v>
          </cell>
          <cell r="AA223" t="str">
            <v>APURIMAC CIR.16</v>
          </cell>
          <cell r="AB223" t="str">
            <v>10407773361</v>
          </cell>
          <cell r="AC223" t="str">
            <v>camacho_s.e@hotmail.com</v>
          </cell>
          <cell r="AD223" t="str">
            <v>984790440</v>
          </cell>
          <cell r="AE223" t="str">
            <v>Superior Universitario</v>
          </cell>
          <cell r="AF223" t="str">
            <v>Superior completo</v>
          </cell>
          <cell r="AG223" t="str">
            <v>MEDICO CIRUJANO</v>
          </cell>
          <cell r="AH223" t="str">
            <v>TITULO</v>
          </cell>
        </row>
        <row r="224">
          <cell r="S224" t="str">
            <v>21521222</v>
          </cell>
          <cell r="T224" t="str">
            <v>VLADIMIR VICTOR</v>
          </cell>
          <cell r="U224" t="str">
            <v>PARVINA</v>
          </cell>
          <cell r="V224" t="str">
            <v>SANDOVAL</v>
          </cell>
          <cell r="W224" t="str">
            <v>SIN DATOS</v>
          </cell>
          <cell r="X224" t="str">
            <v>07/07/1968</v>
          </cell>
          <cell r="Y224" t="str">
            <v>Masculino</v>
          </cell>
          <cell r="Z224" t="str">
            <v>Casado</v>
          </cell>
          <cell r="AA224" t="str">
            <v>CALLE ANAXIMANDRO LUCERO 371 - TINGUIÑA BAJA</v>
          </cell>
          <cell r="AB224">
            <v>0</v>
          </cell>
          <cell r="AC224">
            <v>0</v>
          </cell>
          <cell r="AD224">
            <v>0</v>
          </cell>
          <cell r="AE224" t="str">
            <v>Superior Universitario</v>
          </cell>
          <cell r="AF224" t="str">
            <v>Superior completo</v>
          </cell>
          <cell r="AG224" t="str">
            <v>MEDICO CIRUJANO</v>
          </cell>
          <cell r="AH224" t="str">
            <v>TITULO</v>
          </cell>
        </row>
        <row r="225">
          <cell r="S225" t="str">
            <v>28272109</v>
          </cell>
          <cell r="T225" t="str">
            <v>SONIA</v>
          </cell>
          <cell r="U225" t="str">
            <v>CONDORI</v>
          </cell>
          <cell r="V225" t="str">
            <v>TABOADA</v>
          </cell>
          <cell r="W225" t="str">
            <v>SIN DATOS</v>
          </cell>
          <cell r="X225" t="str">
            <v>02/11/1967</v>
          </cell>
          <cell r="Y225" t="str">
            <v>Femenino</v>
          </cell>
          <cell r="Z225" t="str">
            <v>Soltero</v>
          </cell>
          <cell r="AA225" t="str">
            <v>JR.ARROYO SECO 221</v>
          </cell>
          <cell r="AB225">
            <v>0</v>
          </cell>
          <cell r="AC225">
            <v>0</v>
          </cell>
          <cell r="AD225" t="str">
            <v>900197</v>
          </cell>
          <cell r="AE225" t="str">
            <v>Superior Técnico</v>
          </cell>
          <cell r="AF225" t="str">
            <v>Técnico superior completo</v>
          </cell>
          <cell r="AG225" t="str">
            <v>TECNICO EN ENFERMERIA</v>
          </cell>
          <cell r="AH225" t="str">
            <v>TITULO</v>
          </cell>
        </row>
        <row r="226">
          <cell r="S226" t="str">
            <v>28314564</v>
          </cell>
          <cell r="T226" t="str">
            <v>ALEJANDRO BORIS</v>
          </cell>
          <cell r="U226" t="str">
            <v>NAVEDA</v>
          </cell>
          <cell r="V226" t="str">
            <v>PINCO</v>
          </cell>
          <cell r="W226" t="str">
            <v>SIN DATOS</v>
          </cell>
          <cell r="X226" t="str">
            <v>02/07/1974</v>
          </cell>
          <cell r="Y226" t="str">
            <v>Masculino</v>
          </cell>
          <cell r="Z226" t="str">
            <v>Soltero</v>
          </cell>
          <cell r="AA226" t="str">
            <v>JR.MANCO CAPAC NRO.450</v>
          </cell>
          <cell r="AB226" t="str">
            <v>10283145641</v>
          </cell>
          <cell r="AC226">
            <v>0</v>
          </cell>
          <cell r="AD226" t="str">
            <v>994433917</v>
          </cell>
          <cell r="AE226" t="str">
            <v>Superior Universitario</v>
          </cell>
          <cell r="AF226" t="str">
            <v>Superior completo</v>
          </cell>
          <cell r="AG226" t="str">
            <v>OBSTETRA</v>
          </cell>
          <cell r="AH226" t="str">
            <v>TITULO</v>
          </cell>
        </row>
        <row r="227">
          <cell r="S227" t="str">
            <v>40044576</v>
          </cell>
          <cell r="T227" t="str">
            <v>ANDRES LESTER</v>
          </cell>
          <cell r="U227" t="str">
            <v>POLO</v>
          </cell>
          <cell r="V227" t="str">
            <v>DOMINGUEZ</v>
          </cell>
          <cell r="W227" t="str">
            <v>SIN DATOS</v>
          </cell>
          <cell r="X227" t="str">
            <v>01/07/1957</v>
          </cell>
          <cell r="Y227" t="str">
            <v>Masculino</v>
          </cell>
          <cell r="Z227" t="str">
            <v>Casado</v>
          </cell>
          <cell r="AA227" t="str">
            <v>BERLIN</v>
          </cell>
          <cell r="AB227">
            <v>0</v>
          </cell>
          <cell r="AC227">
            <v>0</v>
          </cell>
          <cell r="AD227">
            <v>0</v>
          </cell>
          <cell r="AE227" t="str">
            <v>Superior Universitario</v>
          </cell>
          <cell r="AF227" t="str">
            <v>Superior completo</v>
          </cell>
          <cell r="AG227" t="str">
            <v>MEDICO CIRUJANO</v>
          </cell>
          <cell r="AH227" t="str">
            <v>TITULO</v>
          </cell>
        </row>
        <row r="228">
          <cell r="S228" t="str">
            <v>70036342</v>
          </cell>
          <cell r="T228" t="str">
            <v>HECTOR ENRIQUE</v>
          </cell>
          <cell r="U228" t="str">
            <v>DIEZ</v>
          </cell>
          <cell r="V228" t="str">
            <v>NOBLECILLA</v>
          </cell>
          <cell r="W228" t="str">
            <v>SIN DATOS</v>
          </cell>
          <cell r="X228" t="str">
            <v>30/12/1990</v>
          </cell>
          <cell r="Y228" t="str">
            <v>Masculino</v>
          </cell>
          <cell r="Z228" t="str">
            <v>Soltero</v>
          </cell>
          <cell r="AA228" t="str">
            <v>JR LOS POETAS 381</v>
          </cell>
          <cell r="AB228">
            <v>0</v>
          </cell>
          <cell r="AC228" t="str">
            <v>hector10noble@gmail.com</v>
          </cell>
          <cell r="AD228">
            <v>0</v>
          </cell>
          <cell r="AE228" t="str">
            <v>Superior Universitario</v>
          </cell>
          <cell r="AF228" t="str">
            <v>Superior completo</v>
          </cell>
          <cell r="AG228" t="str">
            <v>MEDICO CIRUJANO</v>
          </cell>
          <cell r="AH228" t="str">
            <v>TITULO</v>
          </cell>
        </row>
        <row r="229">
          <cell r="S229" t="str">
            <v>43920526</v>
          </cell>
          <cell r="T229" t="str">
            <v>PATRICIA</v>
          </cell>
          <cell r="U229" t="str">
            <v>CONDOMA</v>
          </cell>
          <cell r="V229" t="str">
            <v>DAVALOS</v>
          </cell>
          <cell r="W229" t="str">
            <v>SIN DATOS</v>
          </cell>
          <cell r="X229" t="str">
            <v>22/06/1983</v>
          </cell>
          <cell r="Y229" t="str">
            <v>Femenino</v>
          </cell>
          <cell r="Z229" t="str">
            <v>Soltero</v>
          </cell>
          <cell r="AA229" t="str">
            <v>AV. PERU</v>
          </cell>
          <cell r="AB229" t="str">
            <v>10439205267</v>
          </cell>
          <cell r="AC229" t="str">
            <v>patriciacondoma2283@gmail.com</v>
          </cell>
          <cell r="AD229" t="str">
            <v>988018200</v>
          </cell>
          <cell r="AE229" t="str">
            <v>Superior Universitario</v>
          </cell>
          <cell r="AF229" t="str">
            <v>Superior completo</v>
          </cell>
          <cell r="AG229" t="str">
            <v>OBSTETRA</v>
          </cell>
          <cell r="AH229" t="str">
            <v>TITULO</v>
          </cell>
        </row>
        <row r="230">
          <cell r="S230" t="str">
            <v>31182778</v>
          </cell>
          <cell r="T230" t="str">
            <v>ROXANA</v>
          </cell>
          <cell r="U230" t="str">
            <v>COAQUIRA</v>
          </cell>
          <cell r="V230" t="str">
            <v>FLORES</v>
          </cell>
          <cell r="W230" t="str">
            <v>SIN DATOS</v>
          </cell>
          <cell r="X230" t="str">
            <v>11/10/1974</v>
          </cell>
          <cell r="Y230" t="str">
            <v>Femenino</v>
          </cell>
          <cell r="Z230" t="str">
            <v>Soltero</v>
          </cell>
          <cell r="AA230" t="str">
            <v>AV.JOSE GALVEZ 278</v>
          </cell>
          <cell r="AB230" t="str">
            <v>10311827788</v>
          </cell>
          <cell r="AC230" t="str">
            <v>roxanacoaquira2017@yahoo.com</v>
          </cell>
          <cell r="AD230" t="str">
            <v>925546461,983855061</v>
          </cell>
          <cell r="AE230" t="str">
            <v>Superior Técnico</v>
          </cell>
          <cell r="AF230" t="str">
            <v>Técnico superior completo</v>
          </cell>
          <cell r="AG230" t="str">
            <v>TECNICO EN ENFERMERIA</v>
          </cell>
          <cell r="AH230" t="str">
            <v>TITULO</v>
          </cell>
        </row>
        <row r="231">
          <cell r="S231" t="str">
            <v>43510187</v>
          </cell>
          <cell r="T231" t="str">
            <v>MOISES</v>
          </cell>
          <cell r="U231" t="str">
            <v>SIHUI</v>
          </cell>
          <cell r="V231" t="str">
            <v>GARCIA</v>
          </cell>
          <cell r="W231" t="str">
            <v>SIN DATOS</v>
          </cell>
          <cell r="X231" t="str">
            <v>20/02/1986</v>
          </cell>
          <cell r="Y231" t="str">
            <v>Masculino</v>
          </cell>
          <cell r="Z231" t="str">
            <v>Soltero</v>
          </cell>
          <cell r="AA231" t="str">
            <v>SAN LORENZO</v>
          </cell>
          <cell r="AB231" t="str">
            <v>10435101874</v>
          </cell>
          <cell r="AC231" t="str">
            <v>moisessh2004@gmail.com</v>
          </cell>
          <cell r="AD231" t="str">
            <v>985012185</v>
          </cell>
          <cell r="AE231" t="str">
            <v>Secundaria</v>
          </cell>
          <cell r="AF231" t="str">
            <v>Secundaria completa</v>
          </cell>
          <cell r="AG231">
            <v>0</v>
          </cell>
          <cell r="AH231">
            <v>0</v>
          </cell>
        </row>
        <row r="232">
          <cell r="S232" t="str">
            <v>45957999</v>
          </cell>
          <cell r="T232" t="str">
            <v>TANIA KAREN</v>
          </cell>
          <cell r="U232" t="str">
            <v>NUÑONCA</v>
          </cell>
          <cell r="V232" t="str">
            <v>CAMPOS</v>
          </cell>
          <cell r="W232" t="str">
            <v>SIN DATOS</v>
          </cell>
          <cell r="X232" t="str">
            <v>29/06/1989</v>
          </cell>
          <cell r="Y232" t="str">
            <v>Femenino</v>
          </cell>
          <cell r="Z232" t="str">
            <v>Soltero</v>
          </cell>
          <cell r="AA232" t="str">
            <v>JR. AREQUIPA 512</v>
          </cell>
          <cell r="AB232">
            <v>0</v>
          </cell>
          <cell r="AC232" t="str">
            <v>karen29_1989@hotmail.com</v>
          </cell>
          <cell r="AD232" t="str">
            <v>956733485</v>
          </cell>
          <cell r="AE232" t="str">
            <v>Superior Universitario</v>
          </cell>
          <cell r="AF232" t="str">
            <v>Superior completo</v>
          </cell>
          <cell r="AG232" t="str">
            <v>ENFERMERA(O)</v>
          </cell>
          <cell r="AH232" t="str">
            <v>TITULO</v>
          </cell>
        </row>
        <row r="233">
          <cell r="S233" t="str">
            <v>31483162</v>
          </cell>
          <cell r="T233" t="str">
            <v>MARCELINO</v>
          </cell>
          <cell r="U233" t="str">
            <v>GOMEZ</v>
          </cell>
          <cell r="V233" t="str">
            <v>LLOCCLLA</v>
          </cell>
          <cell r="W233" t="str">
            <v>SIN DATOS</v>
          </cell>
          <cell r="X233" t="str">
            <v>23/04/1967</v>
          </cell>
          <cell r="Y233" t="str">
            <v>Masculino</v>
          </cell>
          <cell r="Z233" t="str">
            <v>Soltero</v>
          </cell>
          <cell r="AA233" t="str">
            <v>MICAELA BASTIDAS</v>
          </cell>
          <cell r="AB233" t="str">
            <v>10314831620</v>
          </cell>
          <cell r="AC233" t="str">
            <v>marcelinogomezllocclla80@hotmail.com</v>
          </cell>
          <cell r="AD233" t="str">
            <v>958648950</v>
          </cell>
          <cell r="AE233" t="str">
            <v>Superior Técnico</v>
          </cell>
          <cell r="AF233" t="str">
            <v>Técnico superior completo</v>
          </cell>
          <cell r="AG233" t="str">
            <v>TECNICO EN ENFERMERIA</v>
          </cell>
          <cell r="AH233" t="str">
            <v>TITULO</v>
          </cell>
        </row>
        <row r="234">
          <cell r="S234" t="str">
            <v>47850796</v>
          </cell>
          <cell r="T234" t="str">
            <v>VIOLETA</v>
          </cell>
          <cell r="U234" t="str">
            <v>BUSTOS</v>
          </cell>
          <cell r="V234" t="str">
            <v>RAYME</v>
          </cell>
          <cell r="W234" t="str">
            <v>SIN DATOS</v>
          </cell>
          <cell r="X234" t="str">
            <v>07/09/1991</v>
          </cell>
          <cell r="Y234" t="str">
            <v>Femenino</v>
          </cell>
          <cell r="Z234" t="str">
            <v>Soltero</v>
          </cell>
          <cell r="AA234" t="str">
            <v>ARCOPATA</v>
          </cell>
          <cell r="AB234">
            <v>0</v>
          </cell>
          <cell r="AC234" t="str">
            <v>elamordenenita@hotmail.com</v>
          </cell>
          <cell r="AD234" t="str">
            <v>996677379</v>
          </cell>
          <cell r="AE234" t="str">
            <v>Superior Universitario</v>
          </cell>
          <cell r="AF234" t="str">
            <v>Superior completo</v>
          </cell>
          <cell r="AG234" t="str">
            <v>ENFERMERA(O)</v>
          </cell>
          <cell r="AH234" t="str">
            <v>TITULO</v>
          </cell>
        </row>
        <row r="235">
          <cell r="S235" t="str">
            <v>70752575</v>
          </cell>
          <cell r="T235" t="str">
            <v>NORKA</v>
          </cell>
          <cell r="U235" t="str">
            <v>MONTAÑO</v>
          </cell>
          <cell r="V235" t="str">
            <v>SOTOMAYOR</v>
          </cell>
          <cell r="W235" t="str">
            <v>SIN DATOS</v>
          </cell>
          <cell r="X235" t="str">
            <v>23/06/1994</v>
          </cell>
          <cell r="Y235" t="str">
            <v>Femenino</v>
          </cell>
          <cell r="Z235" t="str">
            <v>Soltero</v>
          </cell>
          <cell r="AA235" t="str">
            <v>GRAU</v>
          </cell>
          <cell r="AB235" t="str">
            <v>10707525750</v>
          </cell>
          <cell r="AC235">
            <v>0</v>
          </cell>
          <cell r="AD235">
            <v>0</v>
          </cell>
          <cell r="AE235" t="str">
            <v>Superior Universitario</v>
          </cell>
          <cell r="AF235" t="str">
            <v>Superior completo</v>
          </cell>
          <cell r="AG235" t="str">
            <v>CIRUJANO DENTISTA</v>
          </cell>
          <cell r="AH235" t="str">
            <v>TITULO</v>
          </cell>
        </row>
        <row r="236">
          <cell r="S236" t="str">
            <v>44874457</v>
          </cell>
          <cell r="T236" t="str">
            <v>CINTHYA JANNETTE</v>
          </cell>
          <cell r="U236" t="str">
            <v>BRAVO</v>
          </cell>
          <cell r="V236" t="str">
            <v>ESQUIVEL</v>
          </cell>
          <cell r="W236" t="str">
            <v>SIN DATOS</v>
          </cell>
          <cell r="X236" t="str">
            <v>14/02/1988</v>
          </cell>
          <cell r="Y236" t="str">
            <v>Femenino</v>
          </cell>
          <cell r="Z236" t="str">
            <v>Soltero</v>
          </cell>
          <cell r="AA236" t="str">
            <v>MZ.N LT.23 URB.NARANJAL VIPOL</v>
          </cell>
          <cell r="AB236">
            <v>0</v>
          </cell>
          <cell r="AC236" t="str">
            <v>cjbe@hotmail.com</v>
          </cell>
          <cell r="AD236" t="str">
            <v>997705182,945941749</v>
          </cell>
          <cell r="AE236" t="str">
            <v>Superior Universitario</v>
          </cell>
          <cell r="AF236" t="str">
            <v>Superior completo</v>
          </cell>
          <cell r="AG236" t="str">
            <v>MEDICO CIRUJANO</v>
          </cell>
          <cell r="AH236" t="str">
            <v>TITULO</v>
          </cell>
        </row>
        <row r="237">
          <cell r="S237" t="str">
            <v>43978534</v>
          </cell>
          <cell r="T237" t="str">
            <v>ROSY EDITH</v>
          </cell>
          <cell r="U237" t="str">
            <v>CHIPANA</v>
          </cell>
          <cell r="V237" t="str">
            <v>LIPA</v>
          </cell>
          <cell r="W237" t="str">
            <v>SIN DATOS</v>
          </cell>
          <cell r="X237" t="str">
            <v>08/07/1986</v>
          </cell>
          <cell r="Y237" t="str">
            <v>Femenino</v>
          </cell>
          <cell r="Z237" t="str">
            <v>Soltero</v>
          </cell>
          <cell r="AA237" t="str">
            <v>SIN DATOS</v>
          </cell>
          <cell r="AB237">
            <v>0</v>
          </cell>
          <cell r="AC237" t="str">
            <v>rouschipana5@gmail.com</v>
          </cell>
          <cell r="AD237" t="str">
            <v>957108059</v>
          </cell>
          <cell r="AE237" t="str">
            <v>Superior Universitario</v>
          </cell>
          <cell r="AF237" t="str">
            <v>Superior completo</v>
          </cell>
          <cell r="AG237" t="str">
            <v>BIOLOGO</v>
          </cell>
          <cell r="AH237" t="str">
            <v>TITULO</v>
          </cell>
        </row>
        <row r="238">
          <cell r="S238" t="str">
            <v>31480621</v>
          </cell>
          <cell r="T238" t="str">
            <v>LUCIO ILOY</v>
          </cell>
          <cell r="U238" t="str">
            <v>GONZALES</v>
          </cell>
          <cell r="V238" t="str">
            <v>RIVAS</v>
          </cell>
          <cell r="W238" t="str">
            <v>SIN DATOS</v>
          </cell>
          <cell r="X238" t="str">
            <v>25/12/1955</v>
          </cell>
          <cell r="Y238" t="str">
            <v>Masculino</v>
          </cell>
          <cell r="Z238" t="str">
            <v>Casado</v>
          </cell>
          <cell r="AA238" t="str">
            <v>JR.CHAVEZ ZAVALA S/N</v>
          </cell>
          <cell r="AB238" t="str">
            <v>10314806218</v>
          </cell>
          <cell r="AC238" t="str">
            <v>lucioiloygonzalesrivas@gmail.com</v>
          </cell>
          <cell r="AD238" t="str">
            <v>974783619</v>
          </cell>
          <cell r="AE238" t="str">
            <v>Superior Técnico</v>
          </cell>
          <cell r="AF238" t="str">
            <v>Técnico superior incompleto</v>
          </cell>
          <cell r="AG238" t="str">
            <v>TECNICO EN ENFERMERIA</v>
          </cell>
          <cell r="AH238" t="str">
            <v>TITULO</v>
          </cell>
        </row>
        <row r="239">
          <cell r="S239" t="str">
            <v>28222925</v>
          </cell>
          <cell r="T239" t="str">
            <v>ISABEL</v>
          </cell>
          <cell r="U239" t="str">
            <v>HUARHUACHI</v>
          </cell>
          <cell r="V239" t="str">
            <v>HUARI</v>
          </cell>
          <cell r="W239" t="str">
            <v>SIN DATOS</v>
          </cell>
          <cell r="X239" t="str">
            <v>06/11/1961</v>
          </cell>
          <cell r="Y239" t="str">
            <v>Femenino</v>
          </cell>
          <cell r="Z239" t="str">
            <v>Viudo</v>
          </cell>
          <cell r="AA239" t="str">
            <v>JR.INDEPENDENCIA S/N</v>
          </cell>
          <cell r="AB239" t="str">
            <v>10282229256</v>
          </cell>
          <cell r="AC239">
            <v>0</v>
          </cell>
          <cell r="AD239" t="str">
            <v>946606190</v>
          </cell>
          <cell r="AE239" t="str">
            <v>Primaria</v>
          </cell>
          <cell r="AF239" t="str">
            <v>Primaria completa</v>
          </cell>
          <cell r="AG239">
            <v>0</v>
          </cell>
          <cell r="AH239">
            <v>0</v>
          </cell>
        </row>
        <row r="240">
          <cell r="S240" t="str">
            <v>41711680</v>
          </cell>
          <cell r="T240" t="str">
            <v>EDWIN</v>
          </cell>
          <cell r="U240" t="str">
            <v>OSCCO</v>
          </cell>
          <cell r="V240" t="str">
            <v>LAPA</v>
          </cell>
          <cell r="W240" t="str">
            <v>SIN DATOS</v>
          </cell>
          <cell r="X240" t="str">
            <v>28/12/1982</v>
          </cell>
          <cell r="Y240" t="str">
            <v>Masculino</v>
          </cell>
          <cell r="Z240" t="str">
            <v>Soltero</v>
          </cell>
          <cell r="AA240" t="str">
            <v>JR.ANCCOHUAYLLO S/N</v>
          </cell>
          <cell r="AB240" t="str">
            <v>10417116805</v>
          </cell>
          <cell r="AC240" t="str">
            <v>eduwinoscco@gmail.com</v>
          </cell>
          <cell r="AD240" t="str">
            <v>948979333</v>
          </cell>
          <cell r="AE240" t="str">
            <v>Superior Universitario</v>
          </cell>
          <cell r="AF240" t="str">
            <v>Superior completo</v>
          </cell>
          <cell r="AG240" t="str">
            <v>OBSTETRA</v>
          </cell>
          <cell r="AH240" t="str">
            <v>TITULO</v>
          </cell>
        </row>
        <row r="241">
          <cell r="S241" t="str">
            <v>42393993</v>
          </cell>
          <cell r="T241" t="str">
            <v>EDITH</v>
          </cell>
          <cell r="U241" t="str">
            <v>RODAS</v>
          </cell>
          <cell r="V241" t="str">
            <v>SICHA</v>
          </cell>
          <cell r="W241" t="str">
            <v>SIN DATOS</v>
          </cell>
          <cell r="X241" t="str">
            <v>19/05/1984</v>
          </cell>
          <cell r="Y241" t="str">
            <v>Femenino</v>
          </cell>
          <cell r="Z241" t="str">
            <v>Soltero</v>
          </cell>
          <cell r="AA241" t="str">
            <v>COMUNIDAD CHALLHUANI</v>
          </cell>
          <cell r="AB241" t="str">
            <v>10423939937</v>
          </cell>
          <cell r="AC241" t="str">
            <v>mary15rodas@gmail.com</v>
          </cell>
          <cell r="AD241" t="str">
            <v>956022884</v>
          </cell>
          <cell r="AE241" t="str">
            <v>Superior Técnico</v>
          </cell>
          <cell r="AF241" t="str">
            <v>Técnico superior completo</v>
          </cell>
          <cell r="AG241" t="str">
            <v>TECNICO EN ENFERMERIA</v>
          </cell>
          <cell r="AH241" t="str">
            <v>TITULO</v>
          </cell>
        </row>
        <row r="242">
          <cell r="S242" t="str">
            <v>41796479</v>
          </cell>
          <cell r="T242" t="str">
            <v>ROCIO MARTHA</v>
          </cell>
          <cell r="U242" t="str">
            <v>LOPEZ</v>
          </cell>
          <cell r="V242" t="str">
            <v>ECHAVARRIA</v>
          </cell>
          <cell r="W242" t="str">
            <v>SIN DATOS</v>
          </cell>
          <cell r="X242" t="str">
            <v>21/11/1978</v>
          </cell>
          <cell r="Y242" t="str">
            <v>Femenino</v>
          </cell>
          <cell r="Z242" t="str">
            <v>Soltero</v>
          </cell>
          <cell r="AA242" t="str">
            <v>URB. CRUZ PATA</v>
          </cell>
          <cell r="AB242" t="str">
            <v>10417964792</v>
          </cell>
          <cell r="AC242" t="str">
            <v>rociomarthalopezechavarria@gmail.com</v>
          </cell>
          <cell r="AD242" t="str">
            <v>992025657</v>
          </cell>
          <cell r="AE242" t="str">
            <v>Superior Técnico</v>
          </cell>
          <cell r="AF242" t="str">
            <v>Técnico superior completo</v>
          </cell>
          <cell r="AG242" t="str">
            <v>TECNICO EN ENFERMERIA</v>
          </cell>
          <cell r="AH242" t="str">
            <v>TITULO</v>
          </cell>
        </row>
        <row r="243">
          <cell r="S243" t="str">
            <v>72676968</v>
          </cell>
          <cell r="T243" t="str">
            <v>PAULO CESAR</v>
          </cell>
          <cell r="U243" t="str">
            <v>CHICANA</v>
          </cell>
          <cell r="V243" t="str">
            <v>ZAPATA</v>
          </cell>
          <cell r="W243" t="str">
            <v>SIN DATOS</v>
          </cell>
          <cell r="X243" t="str">
            <v>18/11/1993</v>
          </cell>
          <cell r="Y243" t="str">
            <v>Masculino</v>
          </cell>
          <cell r="Z243" t="str">
            <v>Soltero</v>
          </cell>
          <cell r="AA243" t="str">
            <v>SIN DATOS</v>
          </cell>
          <cell r="AB243">
            <v>0</v>
          </cell>
          <cell r="AC243">
            <v>0</v>
          </cell>
          <cell r="AD243">
            <v>0</v>
          </cell>
          <cell r="AE243" t="str">
            <v>Superior Universitario</v>
          </cell>
          <cell r="AF243" t="str">
            <v>Superior incompleto</v>
          </cell>
          <cell r="AG243" t="str">
            <v>MEDICO CIRUJANO</v>
          </cell>
          <cell r="AH243" t="str">
            <v>ESTUDIANTE</v>
          </cell>
        </row>
        <row r="244">
          <cell r="S244" t="str">
            <v>31485251</v>
          </cell>
          <cell r="T244" t="str">
            <v>VICTOR</v>
          </cell>
          <cell r="U244" t="str">
            <v>CARDENAS</v>
          </cell>
          <cell r="V244" t="str">
            <v>QUISPE</v>
          </cell>
          <cell r="W244" t="str">
            <v>SIN DATOS</v>
          </cell>
          <cell r="X244" t="str">
            <v>29/10/1957</v>
          </cell>
          <cell r="Y244" t="str">
            <v>Masculino</v>
          </cell>
          <cell r="Z244" t="str">
            <v>Casado</v>
          </cell>
          <cell r="AA244" t="str">
            <v>ANEXO VILLA EL SALVADOR</v>
          </cell>
          <cell r="AB244" t="str">
            <v>10314852511</v>
          </cell>
          <cell r="AC244">
            <v>0</v>
          </cell>
          <cell r="AD244" t="str">
            <v>930554482</v>
          </cell>
          <cell r="AE244" t="str">
            <v>Primaria</v>
          </cell>
          <cell r="AF244" t="str">
            <v>Primaria completa</v>
          </cell>
          <cell r="AG244">
            <v>0</v>
          </cell>
          <cell r="AH244">
            <v>0</v>
          </cell>
        </row>
        <row r="245">
          <cell r="S245" t="str">
            <v>31191698</v>
          </cell>
          <cell r="T245" t="str">
            <v>SILVIO</v>
          </cell>
          <cell r="U245" t="str">
            <v>ORTIZ</v>
          </cell>
          <cell r="V245" t="str">
            <v>LERZUNDI</v>
          </cell>
          <cell r="W245" t="str">
            <v>SIN DATOS</v>
          </cell>
          <cell r="X245" t="str">
            <v>08/09/1977</v>
          </cell>
          <cell r="Y245" t="str">
            <v>Masculino</v>
          </cell>
          <cell r="Z245" t="str">
            <v>Soltero</v>
          </cell>
          <cell r="AA245" t="str">
            <v>JR.AYACUCHO 666</v>
          </cell>
          <cell r="AB245" t="str">
            <v>10311916985</v>
          </cell>
          <cell r="AC245" t="str">
            <v>ortizlerzundi2@hotmail.com</v>
          </cell>
          <cell r="AD245" t="str">
            <v>981952800</v>
          </cell>
          <cell r="AE245" t="str">
            <v>Superior Técnico</v>
          </cell>
          <cell r="AF245" t="str">
            <v>Técnico superior completo</v>
          </cell>
          <cell r="AG245" t="str">
            <v>TECNICO EN ENFERMERIA</v>
          </cell>
          <cell r="AH245" t="str">
            <v>TITULO</v>
          </cell>
        </row>
        <row r="246">
          <cell r="S246" t="str">
            <v>31189230</v>
          </cell>
          <cell r="T246" t="str">
            <v>SHELAH</v>
          </cell>
          <cell r="U246" t="str">
            <v>PANIURA</v>
          </cell>
          <cell r="V246" t="str">
            <v>MEDINA</v>
          </cell>
          <cell r="W246" t="str">
            <v>SIN DATOS</v>
          </cell>
          <cell r="X246" t="str">
            <v>10/05/1977</v>
          </cell>
          <cell r="Y246" t="str">
            <v>Femenino</v>
          </cell>
          <cell r="Z246" t="str">
            <v>Soltero</v>
          </cell>
          <cell r="AA246" t="str">
            <v>AV MALINAS 935</v>
          </cell>
          <cell r="AB246" t="str">
            <v>10311892300</v>
          </cell>
          <cell r="AC246" t="str">
            <v>shelahpm@hotmail.com</v>
          </cell>
          <cell r="AD246" t="str">
            <v>944446075</v>
          </cell>
          <cell r="AE246" t="str">
            <v>Superior Técnico</v>
          </cell>
          <cell r="AF246" t="str">
            <v>Técnico superior completo</v>
          </cell>
          <cell r="AG246" t="str">
            <v>TECNICO EN ENFERMERIA</v>
          </cell>
          <cell r="AH246" t="str">
            <v>TITULO</v>
          </cell>
        </row>
        <row r="247">
          <cell r="S247" t="str">
            <v>10529643</v>
          </cell>
          <cell r="T247" t="str">
            <v>CARMEN JULIA</v>
          </cell>
          <cell r="U247" t="str">
            <v>RAMIREZ</v>
          </cell>
          <cell r="V247" t="str">
            <v>BARRERA</v>
          </cell>
          <cell r="W247" t="str">
            <v>SIN DATOS</v>
          </cell>
          <cell r="X247" t="str">
            <v>11/11/1977</v>
          </cell>
          <cell r="Y247" t="str">
            <v>Femenino</v>
          </cell>
          <cell r="Z247" t="str">
            <v>Soltero</v>
          </cell>
          <cell r="AA247" t="str">
            <v>JR.UNION 641</v>
          </cell>
          <cell r="AB247" t="str">
            <v>10105296431</v>
          </cell>
          <cell r="AC247" t="str">
            <v>karmenita_ramirez@hotmail.com</v>
          </cell>
          <cell r="AD247" t="str">
            <v>968381622</v>
          </cell>
          <cell r="AE247" t="str">
            <v>Superior Universitario</v>
          </cell>
          <cell r="AF247" t="str">
            <v>Superior completo</v>
          </cell>
          <cell r="AG247" t="str">
            <v>CIRUJANO DENTISTA</v>
          </cell>
          <cell r="AH247" t="str">
            <v>TITULO</v>
          </cell>
        </row>
        <row r="248">
          <cell r="S248" t="str">
            <v>45701233</v>
          </cell>
          <cell r="T248" t="str">
            <v>EDWIN</v>
          </cell>
          <cell r="U248" t="str">
            <v>ARANGO</v>
          </cell>
          <cell r="V248" t="str">
            <v>ALFARO</v>
          </cell>
          <cell r="W248" t="str">
            <v>SIN DATOS</v>
          </cell>
          <cell r="X248" t="str">
            <v>01/05/1989</v>
          </cell>
          <cell r="Y248" t="str">
            <v>Masculino</v>
          </cell>
          <cell r="Z248" t="str">
            <v>Soltero</v>
          </cell>
          <cell r="AA248" t="str">
            <v>CP PADRE RUMI</v>
          </cell>
          <cell r="AB248" t="str">
            <v>10457012336</v>
          </cell>
          <cell r="AC248" t="str">
            <v>c.s.ranracancha@gmail.com</v>
          </cell>
          <cell r="AD248">
            <v>0</v>
          </cell>
          <cell r="AE248" t="str">
            <v>Secundaria</v>
          </cell>
          <cell r="AF248" t="str">
            <v>Secundaria completa</v>
          </cell>
          <cell r="AG248">
            <v>0</v>
          </cell>
          <cell r="AH248">
            <v>0</v>
          </cell>
        </row>
        <row r="249">
          <cell r="S249" t="str">
            <v>80135659</v>
          </cell>
          <cell r="T249" t="str">
            <v>DINA</v>
          </cell>
          <cell r="U249" t="str">
            <v>PANDAL</v>
          </cell>
          <cell r="V249" t="str">
            <v>ROJAS</v>
          </cell>
          <cell r="W249" t="str">
            <v>SIN DATOS</v>
          </cell>
          <cell r="X249" t="str">
            <v>22/06/1979</v>
          </cell>
          <cell r="Y249" t="str">
            <v>Femenino</v>
          </cell>
          <cell r="Z249" t="str">
            <v>Soltero</v>
          </cell>
          <cell r="AA249" t="str">
            <v>AV.INMACULADA CONCEPCION S/N</v>
          </cell>
          <cell r="AB249" t="str">
            <v>10801356597</v>
          </cell>
          <cell r="AC249" t="str">
            <v>dina_pandal@hotmail.com</v>
          </cell>
          <cell r="AD249" t="str">
            <v>932419334</v>
          </cell>
          <cell r="AE249" t="str">
            <v>Superior Técnico</v>
          </cell>
          <cell r="AF249" t="str">
            <v>Técnico superior completo</v>
          </cell>
          <cell r="AG249" t="str">
            <v>TECNICO EN ENFERMERIA</v>
          </cell>
          <cell r="AH249" t="str">
            <v>TITULO</v>
          </cell>
        </row>
        <row r="250">
          <cell r="S250" t="str">
            <v>44758755</v>
          </cell>
          <cell r="T250" t="str">
            <v>NORA</v>
          </cell>
          <cell r="U250" t="str">
            <v>LUJAN</v>
          </cell>
          <cell r="V250" t="str">
            <v>PEREZ</v>
          </cell>
          <cell r="W250" t="str">
            <v>SIN DATOS</v>
          </cell>
          <cell r="X250" t="str">
            <v>28/12/1987</v>
          </cell>
          <cell r="Y250" t="str">
            <v>Femenino</v>
          </cell>
          <cell r="Z250" t="str">
            <v>Soltero</v>
          </cell>
          <cell r="AA250" t="str">
            <v>AV. EJERCITO 628</v>
          </cell>
          <cell r="AB250" t="str">
            <v>10447587551</v>
          </cell>
          <cell r="AC250" t="str">
            <v>nora.lujan.perez@gmail.com</v>
          </cell>
          <cell r="AD250" t="str">
            <v>999003113</v>
          </cell>
          <cell r="AE250" t="str">
            <v>Superior Universitario</v>
          </cell>
          <cell r="AF250" t="str">
            <v>Superior completo</v>
          </cell>
          <cell r="AG250" t="str">
            <v>OBSTETRA</v>
          </cell>
          <cell r="AH250" t="str">
            <v>TITULO</v>
          </cell>
        </row>
        <row r="251">
          <cell r="S251" t="str">
            <v>21545627</v>
          </cell>
          <cell r="T251" t="str">
            <v>ENNY MILAGROS</v>
          </cell>
          <cell r="U251" t="str">
            <v>GOMEZ</v>
          </cell>
          <cell r="V251" t="str">
            <v>ESCALANTE</v>
          </cell>
          <cell r="W251" t="str">
            <v>SIN DATOS</v>
          </cell>
          <cell r="X251" t="str">
            <v>11/09/1972</v>
          </cell>
          <cell r="Y251" t="str">
            <v>Femenino</v>
          </cell>
          <cell r="Z251" t="str">
            <v>Soltero</v>
          </cell>
          <cell r="AA251" t="str">
            <v>CP. AHUAYRO</v>
          </cell>
          <cell r="AB251">
            <v>0</v>
          </cell>
          <cell r="AC251" t="str">
            <v>ennymge11@hotmail.com</v>
          </cell>
          <cell r="AD251" t="str">
            <v>956606958</v>
          </cell>
          <cell r="AE251" t="str">
            <v>Superior Universitario</v>
          </cell>
          <cell r="AF251" t="str">
            <v>Superior completo</v>
          </cell>
          <cell r="AG251" t="str">
            <v>CIRUJANO DENTISTA</v>
          </cell>
          <cell r="AH251" t="str">
            <v>TITULO</v>
          </cell>
        </row>
        <row r="252">
          <cell r="S252" t="str">
            <v>75818013</v>
          </cell>
          <cell r="T252" t="str">
            <v>ALEXANDER PIETER</v>
          </cell>
          <cell r="U252" t="str">
            <v>MAYOR</v>
          </cell>
          <cell r="V252" t="str">
            <v>VEGA</v>
          </cell>
          <cell r="W252" t="str">
            <v>SIN DATOS</v>
          </cell>
          <cell r="X252" t="str">
            <v>27/02/1995</v>
          </cell>
          <cell r="Y252" t="str">
            <v>Masculino</v>
          </cell>
          <cell r="Z252" t="str">
            <v>Soltero</v>
          </cell>
          <cell r="AA252" t="str">
            <v>SAN LUIS</v>
          </cell>
          <cell r="AB252" t="str">
            <v>10758180137</v>
          </cell>
          <cell r="AC252" t="str">
            <v>alexanderpmv@hotmail.com,alexander.mayor.vega.27@gmail.com</v>
          </cell>
          <cell r="AD252" t="str">
            <v>941494222</v>
          </cell>
          <cell r="AE252" t="str">
            <v>Superior Universitario</v>
          </cell>
          <cell r="AF252" t="str">
            <v>Superior completo</v>
          </cell>
          <cell r="AG252" t="str">
            <v>MEDICO CIRUJANO</v>
          </cell>
          <cell r="AH252" t="str">
            <v>TITULO</v>
          </cell>
        </row>
        <row r="253">
          <cell r="S253" t="str">
            <v>44244155</v>
          </cell>
          <cell r="T253" t="str">
            <v>ROXANA</v>
          </cell>
          <cell r="U253" t="str">
            <v>CCORIMANYA</v>
          </cell>
          <cell r="V253" t="str">
            <v>ALFARO</v>
          </cell>
          <cell r="W253" t="str">
            <v>SIN DATOS</v>
          </cell>
          <cell r="X253" t="str">
            <v>18/03/1987</v>
          </cell>
          <cell r="Y253" t="str">
            <v>Femenino</v>
          </cell>
          <cell r="Z253" t="str">
            <v>Soltero</v>
          </cell>
          <cell r="AA253" t="str">
            <v>AV CONCEPCION SN</v>
          </cell>
          <cell r="AB253" t="str">
            <v>10442441559</v>
          </cell>
          <cell r="AC253" t="str">
            <v>roxita_3_18@hotmail.com</v>
          </cell>
          <cell r="AD253" t="str">
            <v>925998337</v>
          </cell>
          <cell r="AE253" t="str">
            <v>Superior Universitario</v>
          </cell>
          <cell r="AF253" t="str">
            <v>Superior completo</v>
          </cell>
          <cell r="AG253" t="str">
            <v>OBSTETRA</v>
          </cell>
          <cell r="AH253" t="str">
            <v>TITULO</v>
          </cell>
        </row>
        <row r="254">
          <cell r="S254" t="str">
            <v>43326193</v>
          </cell>
          <cell r="T254" t="str">
            <v>MELVA</v>
          </cell>
          <cell r="U254" t="str">
            <v>MARTINEZ</v>
          </cell>
          <cell r="V254" t="str">
            <v>HUACRE</v>
          </cell>
          <cell r="W254" t="str">
            <v>SIN DATOS</v>
          </cell>
          <cell r="X254" t="str">
            <v>05/11/1985</v>
          </cell>
          <cell r="Y254" t="str">
            <v>Femenino</v>
          </cell>
          <cell r="Z254" t="str">
            <v>Soltero</v>
          </cell>
          <cell r="AA254" t="str">
            <v>PROYECTO PILOTO NUEVO PACHACUTEC</v>
          </cell>
          <cell r="AB254">
            <v>0</v>
          </cell>
          <cell r="AC254" t="str">
            <v>martinezhuacremelva@gmail.com</v>
          </cell>
          <cell r="AD254" t="str">
            <v>931980750</v>
          </cell>
          <cell r="AE254" t="str">
            <v>Superior Técnico</v>
          </cell>
          <cell r="AF254" t="str">
            <v>Técnico superior completo</v>
          </cell>
          <cell r="AG254" t="str">
            <v>TECNICO EN ENFERMERIA</v>
          </cell>
          <cell r="AH254" t="str">
            <v>TITULO</v>
          </cell>
        </row>
        <row r="255">
          <cell r="S255" t="str">
            <v>70423678</v>
          </cell>
          <cell r="T255" t="str">
            <v>MILAGROS</v>
          </cell>
          <cell r="U255" t="str">
            <v>OLARTE</v>
          </cell>
          <cell r="V255" t="str">
            <v>LAURA</v>
          </cell>
          <cell r="W255" t="str">
            <v>SIN DATOS</v>
          </cell>
          <cell r="X255" t="str">
            <v>17/06/1993</v>
          </cell>
          <cell r="Y255" t="str">
            <v>Femenino</v>
          </cell>
          <cell r="Z255" t="str">
            <v>Soltero</v>
          </cell>
          <cell r="AA255" t="str">
            <v>URB.MAGISTERIAL G 18</v>
          </cell>
          <cell r="AB255">
            <v>0</v>
          </cell>
          <cell r="AC255" t="str">
            <v>mimiolarte17@gmail.com</v>
          </cell>
          <cell r="AD255" t="str">
            <v>949785978</v>
          </cell>
          <cell r="AE255" t="str">
            <v>Superior Universitario</v>
          </cell>
          <cell r="AF255" t="str">
            <v>Superior completo</v>
          </cell>
          <cell r="AG255" t="str">
            <v>OBSTETRA</v>
          </cell>
          <cell r="AH255" t="str">
            <v>TITULO</v>
          </cell>
        </row>
        <row r="256">
          <cell r="S256" t="str">
            <v>00506106</v>
          </cell>
          <cell r="T256" t="str">
            <v>SILVIA JESSAMYN</v>
          </cell>
          <cell r="U256" t="str">
            <v>COTRADO</v>
          </cell>
          <cell r="V256" t="str">
            <v>CALIZAYA</v>
          </cell>
          <cell r="W256" t="str">
            <v>SIN DATOS</v>
          </cell>
          <cell r="X256" t="str">
            <v>28/06/1976</v>
          </cell>
          <cell r="Y256" t="str">
            <v>Femenino</v>
          </cell>
          <cell r="Z256" t="str">
            <v>Soltero</v>
          </cell>
          <cell r="AA256" t="str">
            <v>FRANCISCO MASIAS</v>
          </cell>
          <cell r="AB256" t="str">
            <v>10005061062</v>
          </cell>
          <cell r="AC256" t="str">
            <v>cielos2001@hotmail.com</v>
          </cell>
          <cell r="AD256" t="str">
            <v>952696994</v>
          </cell>
          <cell r="AE256" t="str">
            <v>Superior Universitario</v>
          </cell>
          <cell r="AF256" t="str">
            <v>Superior completo</v>
          </cell>
          <cell r="AG256" t="str">
            <v>MEDICO CIRUJANO</v>
          </cell>
          <cell r="AH256" t="str">
            <v>TITULO</v>
          </cell>
        </row>
        <row r="257">
          <cell r="S257" t="str">
            <v>70002521</v>
          </cell>
          <cell r="T257" t="str">
            <v>SANDRA JIMENA</v>
          </cell>
          <cell r="U257" t="str">
            <v>BARRERA</v>
          </cell>
          <cell r="V257" t="str">
            <v>BARRIA</v>
          </cell>
          <cell r="W257" t="str">
            <v>SIN DATOS</v>
          </cell>
          <cell r="X257" t="str">
            <v>25/01/1996</v>
          </cell>
          <cell r="Y257" t="str">
            <v>Femenino</v>
          </cell>
          <cell r="Z257" t="str">
            <v>Soltero</v>
          </cell>
          <cell r="AA257" t="str">
            <v>SIN DATOS</v>
          </cell>
          <cell r="AB257">
            <v>0</v>
          </cell>
          <cell r="AC257" t="str">
            <v>sandrissjime@gmail.com</v>
          </cell>
          <cell r="AD257" t="str">
            <v>972702199</v>
          </cell>
          <cell r="AE257" t="str">
            <v>Superior Universitario</v>
          </cell>
          <cell r="AF257" t="str">
            <v>Superior completo</v>
          </cell>
          <cell r="AG257" t="str">
            <v>NUTRICIONISTA</v>
          </cell>
          <cell r="AH257" t="str">
            <v>TITULO</v>
          </cell>
        </row>
        <row r="258">
          <cell r="S258" t="str">
            <v>46586763</v>
          </cell>
          <cell r="T258" t="str">
            <v>INES CORALIA</v>
          </cell>
          <cell r="U258" t="str">
            <v>GUILLEN</v>
          </cell>
          <cell r="V258" t="str">
            <v>CARRASCO</v>
          </cell>
          <cell r="W258" t="str">
            <v>SIN DATOS</v>
          </cell>
          <cell r="X258" t="str">
            <v>18/09/1990</v>
          </cell>
          <cell r="Y258" t="str">
            <v>Femenino</v>
          </cell>
          <cell r="Z258" t="str">
            <v>Soltero</v>
          </cell>
          <cell r="AA258" t="str">
            <v>CP. AHUAYRO</v>
          </cell>
          <cell r="AB258" t="str">
            <v>10465867634</v>
          </cell>
          <cell r="AC258" t="str">
            <v>coralia.1809@gmail.com</v>
          </cell>
          <cell r="AD258" t="str">
            <v>930904917</v>
          </cell>
          <cell r="AE258" t="str">
            <v>Superior Técnico</v>
          </cell>
          <cell r="AF258" t="str">
            <v>Técnico superior completo</v>
          </cell>
          <cell r="AG258" t="str">
            <v>TECNICO EN ENFERMERIA</v>
          </cell>
          <cell r="AH258" t="str">
            <v>TITULO</v>
          </cell>
        </row>
        <row r="259">
          <cell r="S259" t="str">
            <v>47157326</v>
          </cell>
          <cell r="T259" t="str">
            <v>VANESA TEODORA</v>
          </cell>
          <cell r="U259" t="str">
            <v>LOAYZA</v>
          </cell>
          <cell r="V259" t="str">
            <v>HUAMAN</v>
          </cell>
          <cell r="W259" t="str">
            <v>SIN DATOS</v>
          </cell>
          <cell r="X259" t="str">
            <v>07/05/1991</v>
          </cell>
          <cell r="Y259" t="str">
            <v>Femenino</v>
          </cell>
          <cell r="Z259" t="str">
            <v>Soltero</v>
          </cell>
          <cell r="AA259" t="str">
            <v>LOS INCAS</v>
          </cell>
          <cell r="AB259">
            <v>0</v>
          </cell>
          <cell r="AC259">
            <v>0</v>
          </cell>
          <cell r="AD259">
            <v>0</v>
          </cell>
          <cell r="AE259" t="str">
            <v>Superior Universitario</v>
          </cell>
          <cell r="AF259" t="str">
            <v>Superior completo</v>
          </cell>
          <cell r="AG259" t="str">
            <v>ENFERMERA(O)</v>
          </cell>
          <cell r="AH259" t="str">
            <v>TITULO</v>
          </cell>
        </row>
        <row r="260">
          <cell r="S260" t="str">
            <v>71022006</v>
          </cell>
          <cell r="T260" t="str">
            <v>OSMEYKER FRED</v>
          </cell>
          <cell r="U260" t="str">
            <v>CASANI</v>
          </cell>
          <cell r="V260" t="str">
            <v>CHAVEZ</v>
          </cell>
          <cell r="W260" t="str">
            <v>SIN DATOS</v>
          </cell>
          <cell r="X260" t="str">
            <v>01/10/1993</v>
          </cell>
          <cell r="Y260" t="str">
            <v>Masculino</v>
          </cell>
          <cell r="Z260" t="str">
            <v>Soltero</v>
          </cell>
          <cell r="AA260" t="str">
            <v>JR J TRELLES 448</v>
          </cell>
          <cell r="AB260">
            <v>0</v>
          </cell>
          <cell r="AC260" t="str">
            <v>meykerchavez@hotmail.com</v>
          </cell>
          <cell r="AD260" t="str">
            <v>914241539</v>
          </cell>
          <cell r="AE260" t="str">
            <v>Superior Universitario</v>
          </cell>
          <cell r="AF260" t="str">
            <v>Superior completo</v>
          </cell>
          <cell r="AG260" t="str">
            <v>MEDICO CIRUJANO</v>
          </cell>
          <cell r="AH260" t="str">
            <v>TITULO</v>
          </cell>
        </row>
        <row r="261">
          <cell r="S261" t="str">
            <v>42761821</v>
          </cell>
          <cell r="T261" t="str">
            <v>HIDELIA</v>
          </cell>
          <cell r="U261" t="str">
            <v>MARCAS</v>
          </cell>
          <cell r="V261" t="str">
            <v>VALDEZ</v>
          </cell>
          <cell r="W261" t="str">
            <v>SIN DATOS</v>
          </cell>
          <cell r="X261" t="str">
            <v>09/11/1984</v>
          </cell>
          <cell r="Y261" t="str">
            <v>Femenino</v>
          </cell>
          <cell r="Z261" t="str">
            <v>Soltero</v>
          </cell>
          <cell r="AA261" t="str">
            <v>COM. TACTA</v>
          </cell>
          <cell r="AB261">
            <v>0</v>
          </cell>
          <cell r="AC261" t="str">
            <v>hedymarcas@gmail.com</v>
          </cell>
          <cell r="AD261" t="str">
            <v>930953789</v>
          </cell>
          <cell r="AE261" t="str">
            <v>Superior Técnico</v>
          </cell>
          <cell r="AF261" t="str">
            <v>Técnico superior completo</v>
          </cell>
          <cell r="AG261" t="str">
            <v>TECNICO EN ENFERMERIA</v>
          </cell>
          <cell r="AH261" t="str">
            <v>TITULO</v>
          </cell>
        </row>
        <row r="262">
          <cell r="S262" t="str">
            <v>70802266</v>
          </cell>
          <cell r="T262" t="str">
            <v>NOEMI</v>
          </cell>
          <cell r="U262" t="str">
            <v>AQUISE</v>
          </cell>
          <cell r="V262" t="str">
            <v>MENDOZA</v>
          </cell>
          <cell r="W262" t="str">
            <v>SIN DATOS</v>
          </cell>
          <cell r="X262" t="str">
            <v>23/04/1993</v>
          </cell>
          <cell r="Y262" t="str">
            <v>Femenino</v>
          </cell>
          <cell r="Z262" t="str">
            <v>Soltero</v>
          </cell>
          <cell r="AA262" t="str">
            <v>LA CULTURA</v>
          </cell>
          <cell r="AB262">
            <v>0</v>
          </cell>
          <cell r="AC262" t="str">
            <v>noemi23aquise@gmail.com</v>
          </cell>
          <cell r="AD262" t="str">
            <v>982458439</v>
          </cell>
          <cell r="AE262" t="str">
            <v>Superior Técnico</v>
          </cell>
          <cell r="AF262" t="str">
            <v>Técnico superior completo</v>
          </cell>
          <cell r="AG262" t="str">
            <v>TECNICO EN ENFERMERIA</v>
          </cell>
          <cell r="AH262" t="str">
            <v>TITULO</v>
          </cell>
        </row>
        <row r="263">
          <cell r="S263" t="str">
            <v>44585146</v>
          </cell>
          <cell r="T263" t="str">
            <v>JOSE LUIS</v>
          </cell>
          <cell r="U263" t="str">
            <v>MEZA</v>
          </cell>
          <cell r="V263" t="str">
            <v>QUINO</v>
          </cell>
          <cell r="W263" t="str">
            <v>SIN DATOS</v>
          </cell>
          <cell r="X263" t="str">
            <v>26/06/1987</v>
          </cell>
          <cell r="Y263" t="str">
            <v>Masculino</v>
          </cell>
          <cell r="Z263" t="str">
            <v>Soltero</v>
          </cell>
          <cell r="AA263" t="str">
            <v>PSJ.MALINAS</v>
          </cell>
          <cell r="AB263">
            <v>0</v>
          </cell>
          <cell r="AC263" t="str">
            <v>jlomareldulce26@gmail.com</v>
          </cell>
          <cell r="AD263" t="str">
            <v>983957735</v>
          </cell>
          <cell r="AE263" t="str">
            <v>Superior Universitario</v>
          </cell>
          <cell r="AF263" t="str">
            <v>Superior completo</v>
          </cell>
          <cell r="AG263" t="str">
            <v>ENFERMERA(O)</v>
          </cell>
          <cell r="AH263" t="str">
            <v>TITULO</v>
          </cell>
        </row>
        <row r="264">
          <cell r="S264" t="str">
            <v>70088181</v>
          </cell>
          <cell r="T264" t="str">
            <v>YELICSA</v>
          </cell>
          <cell r="U264" t="str">
            <v>ALTAMIRANO</v>
          </cell>
          <cell r="V264" t="str">
            <v>LAZO</v>
          </cell>
          <cell r="W264" t="str">
            <v>SIN DATOS</v>
          </cell>
          <cell r="X264" t="str">
            <v>17/03/1993</v>
          </cell>
          <cell r="Y264" t="str">
            <v>Femenino</v>
          </cell>
          <cell r="Z264" t="str">
            <v>Soltero</v>
          </cell>
          <cell r="AA264" t="str">
            <v>MZ.I' SUB.LOT.9B ASOC.HIJOS DE APURIMAC I ET.</v>
          </cell>
          <cell r="AB264">
            <v>0</v>
          </cell>
          <cell r="AC264">
            <v>0</v>
          </cell>
          <cell r="AD264">
            <v>0</v>
          </cell>
          <cell r="AE264" t="str">
            <v>Superior Universitario</v>
          </cell>
          <cell r="AF264" t="str">
            <v>Superior completo</v>
          </cell>
          <cell r="AG264" t="str">
            <v>MEDICO CIRUJANO</v>
          </cell>
          <cell r="AH264" t="str">
            <v>EGRESADO</v>
          </cell>
        </row>
        <row r="265">
          <cell r="S265" t="str">
            <v>47955731</v>
          </cell>
          <cell r="T265" t="str">
            <v>JERELIE LILIBEL</v>
          </cell>
          <cell r="U265" t="str">
            <v>TORRE</v>
          </cell>
          <cell r="V265" t="str">
            <v>TORRES</v>
          </cell>
          <cell r="W265" t="str">
            <v>SIN DATOS</v>
          </cell>
          <cell r="X265" t="str">
            <v>26/06/1990</v>
          </cell>
          <cell r="Y265" t="str">
            <v>Femenino</v>
          </cell>
          <cell r="Z265" t="str">
            <v>Soltero</v>
          </cell>
          <cell r="AA265" t="str">
            <v>28 DE JULIO 1RA C.</v>
          </cell>
          <cell r="AB265">
            <v>0</v>
          </cell>
          <cell r="AC265">
            <v>0</v>
          </cell>
          <cell r="AD265">
            <v>0</v>
          </cell>
          <cell r="AE265" t="str">
            <v>Superior Universitario</v>
          </cell>
          <cell r="AF265" t="str">
            <v>Superior completo</v>
          </cell>
          <cell r="AG265" t="str">
            <v>ENFERMERA(O)</v>
          </cell>
          <cell r="AH265" t="str">
            <v>TITULO</v>
          </cell>
        </row>
        <row r="266">
          <cell r="S266" t="str">
            <v>31175247</v>
          </cell>
          <cell r="T266" t="str">
            <v>ALIPIO</v>
          </cell>
          <cell r="U266" t="str">
            <v>MENDOZA</v>
          </cell>
          <cell r="V266" t="str">
            <v>OCAMPO</v>
          </cell>
          <cell r="W266" t="str">
            <v>SIN DATOS</v>
          </cell>
          <cell r="X266" t="str">
            <v>10/11/1971</v>
          </cell>
          <cell r="Y266" t="str">
            <v>Masculino</v>
          </cell>
          <cell r="Z266" t="str">
            <v>Soltero</v>
          </cell>
          <cell r="AA266" t="str">
            <v>PRO VIV.VISTA ALEGRE</v>
          </cell>
          <cell r="AB266" t="str">
            <v>10311752478</v>
          </cell>
          <cell r="AC266" t="str">
            <v>mendozaocampoalipio1@gmail.com</v>
          </cell>
          <cell r="AD266" t="str">
            <v>983666773</v>
          </cell>
          <cell r="AE266" t="str">
            <v>Superior Técnico</v>
          </cell>
          <cell r="AF266" t="str">
            <v>Técnico superior completo</v>
          </cell>
          <cell r="AG266" t="str">
            <v>TECNICO EN ENFERMERIA</v>
          </cell>
          <cell r="AH266" t="str">
            <v>TITULO</v>
          </cell>
        </row>
        <row r="267">
          <cell r="S267" t="str">
            <v>21482306</v>
          </cell>
          <cell r="T267" t="str">
            <v>SOLEDAD</v>
          </cell>
          <cell r="U267" t="str">
            <v>CONTRERAS</v>
          </cell>
          <cell r="V267" t="str">
            <v>MORA</v>
          </cell>
          <cell r="W267" t="str">
            <v>SIN DATOS</v>
          </cell>
          <cell r="X267" t="str">
            <v>31/12/1963</v>
          </cell>
          <cell r="Y267" t="str">
            <v>Femenino</v>
          </cell>
          <cell r="Z267" t="str">
            <v>Casado</v>
          </cell>
          <cell r="AA267" t="str">
            <v>AREQUIPA 229</v>
          </cell>
          <cell r="AB267" t="str">
            <v>10214823069</v>
          </cell>
          <cell r="AC267" t="str">
            <v>soledadcontreras30@hotmail.com</v>
          </cell>
          <cell r="AD267" t="str">
            <v>970095079</v>
          </cell>
          <cell r="AE267" t="str">
            <v>Superior Universitario</v>
          </cell>
          <cell r="AF267" t="str">
            <v>Superior completo</v>
          </cell>
          <cell r="AG267" t="str">
            <v>CIRUJANO DENTISTA</v>
          </cell>
          <cell r="AH267" t="str">
            <v>TITULO</v>
          </cell>
        </row>
        <row r="268">
          <cell r="S268" t="str">
            <v>40812154</v>
          </cell>
          <cell r="T268" t="str">
            <v>NINFA PAMELA</v>
          </cell>
          <cell r="U268" t="str">
            <v>YANGALI</v>
          </cell>
          <cell r="V268" t="str">
            <v>CANCHO</v>
          </cell>
          <cell r="W268" t="str">
            <v>SIN DATOS</v>
          </cell>
          <cell r="X268" t="str">
            <v>17/01/1981</v>
          </cell>
          <cell r="Y268" t="str">
            <v>Femenino</v>
          </cell>
          <cell r="Z268" t="str">
            <v>Soltero</v>
          </cell>
          <cell r="AA268" t="str">
            <v>JR.TENERIA 160</v>
          </cell>
          <cell r="AB268" t="str">
            <v>10408121545</v>
          </cell>
          <cell r="AC268" t="str">
            <v>pamelitayaca01@gmail.com</v>
          </cell>
          <cell r="AD268" t="str">
            <v>966052101</v>
          </cell>
          <cell r="AE268" t="str">
            <v>Superior Universitario</v>
          </cell>
          <cell r="AF268" t="str">
            <v>Superior completo</v>
          </cell>
          <cell r="AG268" t="str">
            <v>OBSTETRA</v>
          </cell>
          <cell r="AH268" t="str">
            <v>TITULO</v>
          </cell>
        </row>
        <row r="269">
          <cell r="S269" t="str">
            <v>41496796</v>
          </cell>
          <cell r="T269" t="str">
            <v>PERCY</v>
          </cell>
          <cell r="U269" t="str">
            <v>GARIBAY</v>
          </cell>
          <cell r="V269" t="str">
            <v>OROSCO</v>
          </cell>
          <cell r="W269" t="str">
            <v>SIN DATOS</v>
          </cell>
          <cell r="X269" t="str">
            <v>01/05/1982</v>
          </cell>
          <cell r="Y269" t="str">
            <v>Masculino</v>
          </cell>
          <cell r="Z269" t="str">
            <v>Soltero</v>
          </cell>
          <cell r="AA269" t="str">
            <v>CERCADO URANMARCA</v>
          </cell>
          <cell r="AB269" t="str">
            <v>10414967961</v>
          </cell>
          <cell r="AC269" t="str">
            <v>percygo82@gmail.com</v>
          </cell>
          <cell r="AD269" t="str">
            <v>953871167</v>
          </cell>
          <cell r="AE269" t="str">
            <v>Superior Técnico</v>
          </cell>
          <cell r="AF269" t="str">
            <v>Técnico superior completo</v>
          </cell>
          <cell r="AG269" t="str">
            <v>TECNICO EN ENFERMERIA</v>
          </cell>
          <cell r="AH269" t="str">
            <v>TITULO</v>
          </cell>
        </row>
        <row r="270">
          <cell r="S270" t="str">
            <v>70662843</v>
          </cell>
          <cell r="T270" t="str">
            <v>FIORELA</v>
          </cell>
          <cell r="U270" t="str">
            <v>QUISPE</v>
          </cell>
          <cell r="V270" t="str">
            <v>CABALLERO</v>
          </cell>
          <cell r="W270" t="str">
            <v>SIN DATOS</v>
          </cell>
          <cell r="X270" t="str">
            <v>01/05/1991</v>
          </cell>
          <cell r="Y270" t="str">
            <v>Femenino</v>
          </cell>
          <cell r="Z270" t="str">
            <v>Soltero</v>
          </cell>
          <cell r="AA270" t="str">
            <v>AV. PERU 972</v>
          </cell>
          <cell r="AB270">
            <v>0</v>
          </cell>
          <cell r="AC270" t="str">
            <v>fiore_jd_tlv@hotmail.com</v>
          </cell>
          <cell r="AD270" t="str">
            <v>975199296</v>
          </cell>
          <cell r="AE270" t="str">
            <v>Superior Universitario</v>
          </cell>
          <cell r="AF270" t="str">
            <v>Superior completo</v>
          </cell>
          <cell r="AG270" t="str">
            <v>ENFERMERA(O)</v>
          </cell>
          <cell r="AH270" t="str">
            <v>TITULO</v>
          </cell>
        </row>
        <row r="271">
          <cell r="S271" t="str">
            <v>31481179</v>
          </cell>
          <cell r="T271" t="str">
            <v>WILBER</v>
          </cell>
          <cell r="U271" t="str">
            <v>ACOSTA</v>
          </cell>
          <cell r="V271" t="str">
            <v>CCAHUANA</v>
          </cell>
          <cell r="W271" t="str">
            <v>SIN DATOS</v>
          </cell>
          <cell r="X271" t="str">
            <v>03/04/1960</v>
          </cell>
          <cell r="Y271" t="str">
            <v>Masculino</v>
          </cell>
          <cell r="Z271" t="str">
            <v>Divorciado</v>
          </cell>
          <cell r="AA271" t="str">
            <v>COMUN.PAMPA ANEXO</v>
          </cell>
          <cell r="AB271" t="str">
            <v>10314811793</v>
          </cell>
          <cell r="AC271">
            <v>0</v>
          </cell>
          <cell r="AD271" t="str">
            <v>989873284</v>
          </cell>
          <cell r="AE271" t="str">
            <v>Superior Técnico</v>
          </cell>
          <cell r="AF271" t="str">
            <v>Técnico superior completo</v>
          </cell>
          <cell r="AG271" t="str">
            <v>TECNICO EN ENFERMERIA</v>
          </cell>
          <cell r="AH271" t="str">
            <v>TITULO</v>
          </cell>
        </row>
        <row r="272">
          <cell r="S272" t="str">
            <v>07492964</v>
          </cell>
          <cell r="T272" t="str">
            <v>MANUEL IGNACIO</v>
          </cell>
          <cell r="U272" t="str">
            <v>ALBAN</v>
          </cell>
          <cell r="V272" t="str">
            <v>HIDALGO</v>
          </cell>
          <cell r="W272" t="str">
            <v>SIN DATOS</v>
          </cell>
          <cell r="X272" t="str">
            <v>25/01/1973</v>
          </cell>
          <cell r="Y272" t="str">
            <v>Masculino</v>
          </cell>
          <cell r="Z272" t="str">
            <v>Soltero</v>
          </cell>
          <cell r="AA272" t="str">
            <v>INGLATERRA</v>
          </cell>
          <cell r="AB272" t="str">
            <v>10074929643</v>
          </cell>
          <cell r="AC272" t="str">
            <v>manuel_197317@hotmail.com</v>
          </cell>
          <cell r="AD272" t="str">
            <v>951594868</v>
          </cell>
          <cell r="AE272" t="str">
            <v>Superior Universitario</v>
          </cell>
          <cell r="AF272" t="str">
            <v>Superior completo</v>
          </cell>
          <cell r="AG272" t="str">
            <v>OBSTETRA</v>
          </cell>
          <cell r="AH272" t="str">
            <v>TITULO</v>
          </cell>
        </row>
        <row r="273">
          <cell r="S273" t="str">
            <v>43702113</v>
          </cell>
          <cell r="T273" t="str">
            <v>CARMEN</v>
          </cell>
          <cell r="U273" t="str">
            <v>AQUISE</v>
          </cell>
          <cell r="V273" t="str">
            <v>MEDRANO</v>
          </cell>
          <cell r="W273" t="str">
            <v>SIN DATOS</v>
          </cell>
          <cell r="X273" t="str">
            <v>01/08/1986</v>
          </cell>
          <cell r="Y273" t="str">
            <v>Femenino</v>
          </cell>
          <cell r="Z273" t="str">
            <v>Soltero</v>
          </cell>
          <cell r="AA273" t="str">
            <v>SIN DATOS</v>
          </cell>
          <cell r="AB273" t="str">
            <v>10437021134</v>
          </cell>
          <cell r="AC273" t="str">
            <v>carmenaquisemedrano@hotmail.com</v>
          </cell>
          <cell r="AD273" t="str">
            <v>982209267</v>
          </cell>
          <cell r="AE273" t="str">
            <v>Superior Universitario</v>
          </cell>
          <cell r="AF273" t="str">
            <v>Superior completo</v>
          </cell>
          <cell r="AG273" t="str">
            <v>TECNICO EN ENFERMERIA</v>
          </cell>
          <cell r="AH273">
            <v>0</v>
          </cell>
        </row>
        <row r="274">
          <cell r="S274" t="str">
            <v>06807037</v>
          </cell>
          <cell r="T274" t="str">
            <v>URSULA MELISSA</v>
          </cell>
          <cell r="U274" t="str">
            <v>BUSTAMANTE</v>
          </cell>
          <cell r="V274" t="str">
            <v>RUIZ</v>
          </cell>
          <cell r="W274" t="str">
            <v>SIN DATOS</v>
          </cell>
          <cell r="X274" t="str">
            <v>11/07/1978</v>
          </cell>
          <cell r="Y274" t="str">
            <v>Femenino</v>
          </cell>
          <cell r="Z274" t="str">
            <v>Soltero</v>
          </cell>
          <cell r="AA274" t="str">
            <v>MZ.X LT.10 VILLA VICTORIA</v>
          </cell>
          <cell r="AB274" t="str">
            <v>10068070371</v>
          </cell>
          <cell r="AC274" t="str">
            <v>uvita_mum@hotmail.com</v>
          </cell>
          <cell r="AD274" t="str">
            <v>986547414</v>
          </cell>
          <cell r="AE274" t="str">
            <v>Superior Universitario</v>
          </cell>
          <cell r="AF274" t="str">
            <v>Superior completo</v>
          </cell>
          <cell r="AG274" t="str">
            <v>OBSTETRA</v>
          </cell>
          <cell r="AH274" t="str">
            <v>TITULO</v>
          </cell>
        </row>
        <row r="275">
          <cell r="S275" t="str">
            <v>10413137</v>
          </cell>
          <cell r="T275" t="str">
            <v>ROSA</v>
          </cell>
          <cell r="U275" t="str">
            <v>ECHAVARRIA</v>
          </cell>
          <cell r="V275" t="str">
            <v>QUINTANA</v>
          </cell>
          <cell r="W275" t="str">
            <v>SIN DATOS</v>
          </cell>
          <cell r="X275" t="str">
            <v>25/12/1969</v>
          </cell>
          <cell r="Y275" t="str">
            <v>Femenino</v>
          </cell>
          <cell r="Z275" t="str">
            <v>Casado</v>
          </cell>
          <cell r="AA275" t="str">
            <v>AYACUCHO</v>
          </cell>
          <cell r="AB275" t="str">
            <v>10104131374</v>
          </cell>
          <cell r="AC275" t="str">
            <v>rositabotica@gmail.com</v>
          </cell>
          <cell r="AD275" t="str">
            <v>992734868</v>
          </cell>
          <cell r="AE275" t="str">
            <v>Superior Técnico</v>
          </cell>
          <cell r="AF275" t="str">
            <v>Técnico superior completo</v>
          </cell>
          <cell r="AG275" t="str">
            <v>TECNICO EN ENFERMERIA</v>
          </cell>
          <cell r="AH275" t="str">
            <v>TITULO</v>
          </cell>
        </row>
        <row r="276">
          <cell r="S276" t="str">
            <v>09607264</v>
          </cell>
          <cell r="T276" t="str">
            <v>ALFREDO</v>
          </cell>
          <cell r="U276" t="str">
            <v>MARGAICO</v>
          </cell>
          <cell r="V276" t="str">
            <v>CUSIHUAMAN</v>
          </cell>
          <cell r="W276" t="str">
            <v>SIN DATOS</v>
          </cell>
          <cell r="X276" t="str">
            <v>22/01/1970</v>
          </cell>
          <cell r="Y276" t="str">
            <v>Masculino</v>
          </cell>
          <cell r="Z276" t="str">
            <v>Casado</v>
          </cell>
          <cell r="AA276" t="str">
            <v>ANEXO SAURI</v>
          </cell>
          <cell r="AB276" t="str">
            <v>10096072649</v>
          </cell>
          <cell r="AC276">
            <v>0</v>
          </cell>
          <cell r="AD276" t="str">
            <v>996704665</v>
          </cell>
          <cell r="AE276" t="str">
            <v>Superior Técnico</v>
          </cell>
          <cell r="AF276" t="str">
            <v>Técnico superior completo</v>
          </cell>
          <cell r="AG276" t="str">
            <v>TECNICO EN ENFERMERIA</v>
          </cell>
          <cell r="AH276" t="str">
            <v>TITULO</v>
          </cell>
        </row>
        <row r="277">
          <cell r="S277" t="str">
            <v>23998319</v>
          </cell>
          <cell r="T277" t="str">
            <v>DANTE</v>
          </cell>
          <cell r="U277" t="str">
            <v>MEDINA</v>
          </cell>
          <cell r="V277" t="str">
            <v>ROJAS</v>
          </cell>
          <cell r="W277" t="str">
            <v>SIN DATOS</v>
          </cell>
          <cell r="X277" t="str">
            <v>28/06/1977</v>
          </cell>
          <cell r="Y277" t="str">
            <v>Masculino</v>
          </cell>
          <cell r="Z277" t="str">
            <v>Soltero</v>
          </cell>
          <cell r="AA277" t="str">
            <v>12 DE JUNIO S/N</v>
          </cell>
          <cell r="AB277" t="str">
            <v>10239983192</v>
          </cell>
          <cell r="AC277" t="str">
            <v>dantemedinarojas@gmail.com</v>
          </cell>
          <cell r="AD277" t="str">
            <v>988240073</v>
          </cell>
          <cell r="AE277" t="str">
            <v>Superior Universitario</v>
          </cell>
          <cell r="AF277" t="str">
            <v>Superior completo</v>
          </cell>
          <cell r="AG277" t="str">
            <v>CIRUJANO DENTISTA</v>
          </cell>
          <cell r="AH277" t="str">
            <v>TITULO</v>
          </cell>
        </row>
        <row r="278">
          <cell r="S278" t="str">
            <v>23974989</v>
          </cell>
          <cell r="T278" t="str">
            <v>DORA</v>
          </cell>
          <cell r="U278" t="str">
            <v>MEDINA</v>
          </cell>
          <cell r="V278" t="str">
            <v>ROJAS</v>
          </cell>
          <cell r="W278" t="str">
            <v>SIN DATOS</v>
          </cell>
          <cell r="X278" t="str">
            <v>22/03/1975</v>
          </cell>
          <cell r="Y278" t="str">
            <v>Femenino</v>
          </cell>
          <cell r="Z278" t="str">
            <v>Soltero</v>
          </cell>
          <cell r="AA278" t="str">
            <v>JR. BOLIVAR 270</v>
          </cell>
          <cell r="AB278" t="str">
            <v>10239749891</v>
          </cell>
          <cell r="AC278" t="str">
            <v>dmr_75@hotmail.com,doramedinarojas@gmail.com</v>
          </cell>
          <cell r="AD278" t="str">
            <v>983607868</v>
          </cell>
          <cell r="AE278" t="str">
            <v>Superior Universitario</v>
          </cell>
          <cell r="AF278" t="str">
            <v>Superior completo</v>
          </cell>
          <cell r="AG278" t="str">
            <v>ENFERMERA(O)</v>
          </cell>
          <cell r="AH278" t="str">
            <v>TITULO</v>
          </cell>
        </row>
        <row r="279">
          <cell r="S279" t="str">
            <v>31176980</v>
          </cell>
          <cell r="T279" t="str">
            <v>OLGA ROSANA</v>
          </cell>
          <cell r="U279" t="str">
            <v>MEDINA</v>
          </cell>
          <cell r="V279" t="str">
            <v>ROJAS</v>
          </cell>
          <cell r="W279" t="str">
            <v>SIN DATOS</v>
          </cell>
          <cell r="X279" t="str">
            <v>05/12/1972</v>
          </cell>
          <cell r="Y279" t="str">
            <v>Femenino</v>
          </cell>
          <cell r="Z279" t="str">
            <v>Soltero</v>
          </cell>
          <cell r="AA279" t="str">
            <v>JR.BOLIVAR 270</v>
          </cell>
          <cell r="AB279" t="str">
            <v>10311769800</v>
          </cell>
          <cell r="AC279" t="str">
            <v>ormr55@hotmail.com</v>
          </cell>
          <cell r="AD279" t="str">
            <v>987352411,987352411</v>
          </cell>
          <cell r="AE279" t="str">
            <v>Superior Universitario</v>
          </cell>
          <cell r="AF279" t="str">
            <v>Superior completo</v>
          </cell>
          <cell r="AG279" t="str">
            <v>ENFERMERA(O)</v>
          </cell>
          <cell r="AH279" t="str">
            <v>TITULO</v>
          </cell>
        </row>
        <row r="280">
          <cell r="S280" t="str">
            <v>41802921</v>
          </cell>
          <cell r="T280" t="str">
            <v>FANNY</v>
          </cell>
          <cell r="U280" t="str">
            <v>MEDRANO</v>
          </cell>
          <cell r="V280" t="str">
            <v>RIOS</v>
          </cell>
          <cell r="W280" t="str">
            <v>SIN DATOS</v>
          </cell>
          <cell r="X280" t="str">
            <v>26/12/1982</v>
          </cell>
          <cell r="Y280" t="str">
            <v>Femenino</v>
          </cell>
          <cell r="Z280" t="str">
            <v>Soltero</v>
          </cell>
          <cell r="AA280" t="str">
            <v>CERCADO HUACCANA</v>
          </cell>
          <cell r="AB280" t="str">
            <v>10418029213</v>
          </cell>
          <cell r="AC280" t="str">
            <v>rios2682@hotmail.com</v>
          </cell>
          <cell r="AD280" t="str">
            <v>957763141</v>
          </cell>
          <cell r="AE280" t="str">
            <v>Superior Técnico</v>
          </cell>
          <cell r="AF280" t="str">
            <v>Técnico superior completo</v>
          </cell>
          <cell r="AG280" t="str">
            <v>TECNICO EN ENFERMERIA</v>
          </cell>
          <cell r="AH280" t="str">
            <v>TITULO</v>
          </cell>
        </row>
        <row r="281">
          <cell r="S281" t="str">
            <v>23931117</v>
          </cell>
          <cell r="T281" t="str">
            <v>MARIBEL</v>
          </cell>
          <cell r="U281" t="str">
            <v>MENACHO</v>
          </cell>
          <cell r="V281" t="str">
            <v>MEDINA</v>
          </cell>
          <cell r="W281" t="str">
            <v>SIN DATOS</v>
          </cell>
          <cell r="X281" t="str">
            <v>10/01/1967</v>
          </cell>
          <cell r="Y281" t="str">
            <v>Femenino</v>
          </cell>
          <cell r="Z281" t="str">
            <v>Soltero</v>
          </cell>
          <cell r="AA281" t="str">
            <v>PRLG. MARIANO MELGAR</v>
          </cell>
          <cell r="AB281" t="str">
            <v>10239311178</v>
          </cell>
          <cell r="AC281" t="str">
            <v>DANIELITO_1001@HOTMAIL.COM</v>
          </cell>
          <cell r="AD281" t="str">
            <v>954350130,944204685</v>
          </cell>
          <cell r="AE281" t="str">
            <v>Superior Técnico</v>
          </cell>
          <cell r="AF281" t="str">
            <v>Técnico superior completo</v>
          </cell>
          <cell r="AG281" t="str">
            <v>TECNICO EN ENFERMERIA</v>
          </cell>
          <cell r="AH281" t="str">
            <v>TITULO</v>
          </cell>
        </row>
        <row r="282">
          <cell r="S282" t="str">
            <v>31483813</v>
          </cell>
          <cell r="T282" t="str">
            <v>CARMEN</v>
          </cell>
          <cell r="U282" t="str">
            <v>OBREGON</v>
          </cell>
          <cell r="V282" t="str">
            <v>CORDOVA</v>
          </cell>
          <cell r="W282" t="str">
            <v>SIN DATOS</v>
          </cell>
          <cell r="X282" t="str">
            <v>25/02/1972</v>
          </cell>
          <cell r="Y282" t="str">
            <v>Femenino</v>
          </cell>
          <cell r="Z282" t="str">
            <v>Casado</v>
          </cell>
          <cell r="AA282" t="str">
            <v>CERCADO DE HUACCANA</v>
          </cell>
          <cell r="AB282" t="str">
            <v>10314838136</v>
          </cell>
          <cell r="AC282" t="str">
            <v>camuobregon@gmail.com</v>
          </cell>
          <cell r="AD282" t="str">
            <v>974569330</v>
          </cell>
          <cell r="AE282" t="str">
            <v>Superior Técnico</v>
          </cell>
          <cell r="AF282" t="str">
            <v>Técnico superior completo</v>
          </cell>
          <cell r="AG282" t="str">
            <v>TECNICO EN ENFERMERIA</v>
          </cell>
          <cell r="AH282" t="str">
            <v>TITULO</v>
          </cell>
        </row>
        <row r="283">
          <cell r="S283" t="str">
            <v>10651971</v>
          </cell>
          <cell r="T283" t="str">
            <v>NOEMI</v>
          </cell>
          <cell r="U283" t="str">
            <v>OBREGON</v>
          </cell>
          <cell r="V283" t="str">
            <v>PRADO</v>
          </cell>
          <cell r="W283" t="str">
            <v>SIN DATOS</v>
          </cell>
          <cell r="X283" t="str">
            <v>24/06/1978</v>
          </cell>
          <cell r="Y283" t="str">
            <v>Femenino</v>
          </cell>
          <cell r="Z283" t="str">
            <v>Soltero</v>
          </cell>
          <cell r="AA283" t="str">
            <v>AV.PRIMAVERA SN</v>
          </cell>
          <cell r="AB283" t="str">
            <v>10106519710</v>
          </cell>
          <cell r="AC283" t="str">
            <v>siwa-28@hotmail.com</v>
          </cell>
          <cell r="AD283" t="str">
            <v>967801350,997953172</v>
          </cell>
          <cell r="AE283" t="str">
            <v>Superior Técnico</v>
          </cell>
          <cell r="AF283" t="str">
            <v>Técnico superior completo</v>
          </cell>
          <cell r="AG283" t="str">
            <v>TECNICO EN ENFERMERIA</v>
          </cell>
          <cell r="AH283" t="str">
            <v>TITULO</v>
          </cell>
        </row>
        <row r="284">
          <cell r="S284" t="str">
            <v>44452469</v>
          </cell>
          <cell r="T284" t="str">
            <v>JENNIFER MARINA</v>
          </cell>
          <cell r="U284" t="str">
            <v>OLIVERA</v>
          </cell>
          <cell r="V284" t="str">
            <v>QUISPE</v>
          </cell>
          <cell r="W284" t="str">
            <v>SIN DATOS</v>
          </cell>
          <cell r="X284" t="str">
            <v>31/10/1986</v>
          </cell>
          <cell r="Y284" t="str">
            <v>Femenino</v>
          </cell>
          <cell r="Z284" t="str">
            <v>Soltero</v>
          </cell>
          <cell r="AA284" t="str">
            <v>JR.LENIN 116</v>
          </cell>
          <cell r="AB284" t="str">
            <v>10444524699</v>
          </cell>
          <cell r="AC284" t="str">
            <v>anayka.love@hotmail.com</v>
          </cell>
          <cell r="AD284" t="str">
            <v>991500576</v>
          </cell>
          <cell r="AE284" t="str">
            <v>Superior Universitario</v>
          </cell>
          <cell r="AF284" t="str">
            <v>Superior completo</v>
          </cell>
          <cell r="AG284" t="str">
            <v>ENFERMERA(O)</v>
          </cell>
          <cell r="AH284" t="str">
            <v>TITULO</v>
          </cell>
        </row>
        <row r="285">
          <cell r="S285" t="str">
            <v>44381009</v>
          </cell>
          <cell r="T285" t="str">
            <v>LUZ ENITH</v>
          </cell>
          <cell r="U285" t="str">
            <v>ORTEGA</v>
          </cell>
          <cell r="V285" t="str">
            <v>VELASQUEZ</v>
          </cell>
          <cell r="W285" t="str">
            <v>SIN DATOS</v>
          </cell>
          <cell r="X285" t="str">
            <v>05/05/1987</v>
          </cell>
          <cell r="Y285" t="str">
            <v>Femenino</v>
          </cell>
          <cell r="Z285" t="str">
            <v>Soltero</v>
          </cell>
          <cell r="AA285" t="str">
            <v>JR. LOS CLAVELES 416 BR. BAJO SANTA ROSA</v>
          </cell>
          <cell r="AB285" t="str">
            <v>10443810094</v>
          </cell>
          <cell r="AC285" t="str">
            <v>zulen_yenely@hotmail.com</v>
          </cell>
          <cell r="AD285" t="str">
            <v>900953373</v>
          </cell>
          <cell r="AE285" t="str">
            <v>Superior Universitario</v>
          </cell>
          <cell r="AF285" t="str">
            <v>Superior completo</v>
          </cell>
          <cell r="AG285" t="str">
            <v>ENFERMERA(O)</v>
          </cell>
          <cell r="AH285" t="str">
            <v>TITULO</v>
          </cell>
        </row>
        <row r="286">
          <cell r="S286" t="str">
            <v>41897829</v>
          </cell>
          <cell r="T286" t="str">
            <v>ISAIAS</v>
          </cell>
          <cell r="U286" t="str">
            <v>PEDRAZA</v>
          </cell>
          <cell r="V286" t="str">
            <v>PEREIRA</v>
          </cell>
          <cell r="W286" t="str">
            <v>SIN DATOS</v>
          </cell>
          <cell r="X286" t="str">
            <v>15/07/1983</v>
          </cell>
          <cell r="Y286" t="str">
            <v>Masculino</v>
          </cell>
          <cell r="Z286" t="str">
            <v>Casado</v>
          </cell>
          <cell r="AA286" t="str">
            <v>ANEXO SIRANCAY</v>
          </cell>
          <cell r="AB286" t="str">
            <v>10418978291</v>
          </cell>
          <cell r="AC286" t="str">
            <v>pedraza6_7@hotmail.com</v>
          </cell>
          <cell r="AD286" t="str">
            <v>989332389</v>
          </cell>
          <cell r="AE286" t="str">
            <v>Superior Universitario</v>
          </cell>
          <cell r="AF286" t="str">
            <v>Superior completo</v>
          </cell>
          <cell r="AG286" t="str">
            <v>ENFERMERA(O)</v>
          </cell>
          <cell r="AH286" t="str">
            <v>TITULO</v>
          </cell>
        </row>
        <row r="287">
          <cell r="S287" t="str">
            <v>31154622</v>
          </cell>
          <cell r="T287" t="str">
            <v>ALEJANDRO</v>
          </cell>
          <cell r="U287" t="str">
            <v>ROJAS</v>
          </cell>
          <cell r="V287" t="str">
            <v>HUAMAN</v>
          </cell>
          <cell r="W287" t="str">
            <v>SIN DATOS</v>
          </cell>
          <cell r="X287" t="str">
            <v>11/01/1964</v>
          </cell>
          <cell r="Y287" t="str">
            <v>Masculino</v>
          </cell>
          <cell r="Z287" t="str">
            <v>Soltero</v>
          </cell>
          <cell r="AA287" t="str">
            <v>COMUNID. CULLUNI IZQUIERDO</v>
          </cell>
          <cell r="AB287" t="str">
            <v>10311546223</v>
          </cell>
          <cell r="AC287" t="str">
            <v>alejo-rojas-huaman@hotmail.com</v>
          </cell>
          <cell r="AD287" t="str">
            <v>915986190</v>
          </cell>
          <cell r="AE287" t="str">
            <v>Superior Técnico</v>
          </cell>
          <cell r="AF287" t="str">
            <v>Técnico superior completo</v>
          </cell>
          <cell r="AG287" t="str">
            <v>TECNICO EN ENFERMERIA</v>
          </cell>
          <cell r="AH287" t="str">
            <v>TITULO</v>
          </cell>
        </row>
        <row r="288">
          <cell r="S288" t="str">
            <v>40729550</v>
          </cell>
          <cell r="T288" t="str">
            <v>LISSETH IVONNE</v>
          </cell>
          <cell r="U288" t="str">
            <v>SILVA</v>
          </cell>
          <cell r="V288" t="str">
            <v>CARRASCO</v>
          </cell>
          <cell r="W288" t="str">
            <v>SIN DATOS</v>
          </cell>
          <cell r="X288" t="str">
            <v>22/08/1980</v>
          </cell>
          <cell r="Y288" t="str">
            <v>Femenino</v>
          </cell>
          <cell r="Z288" t="str">
            <v>Casado</v>
          </cell>
          <cell r="AA288" t="str">
            <v>CALLE NUEVA</v>
          </cell>
          <cell r="AB288" t="str">
            <v>10407295507</v>
          </cell>
          <cell r="AC288" t="str">
            <v>lissethsilvacarrasco@hotmail.com</v>
          </cell>
          <cell r="AD288" t="str">
            <v>988895852</v>
          </cell>
          <cell r="AE288" t="str">
            <v>Superior Universitario</v>
          </cell>
          <cell r="AF288" t="str">
            <v>Superior completo</v>
          </cell>
          <cell r="AG288" t="str">
            <v>OBSTETRA</v>
          </cell>
          <cell r="AH288" t="str">
            <v>TITULO</v>
          </cell>
        </row>
        <row r="289">
          <cell r="S289" t="str">
            <v>40952284</v>
          </cell>
          <cell r="T289" t="str">
            <v>ROSA</v>
          </cell>
          <cell r="U289" t="str">
            <v>VELASQUE</v>
          </cell>
          <cell r="V289" t="str">
            <v>ZAVALA</v>
          </cell>
          <cell r="W289" t="str">
            <v>SIN DATOS</v>
          </cell>
          <cell r="X289" t="str">
            <v>08/07/1981</v>
          </cell>
          <cell r="Y289" t="str">
            <v>Femenino</v>
          </cell>
          <cell r="Z289" t="str">
            <v>Soltero</v>
          </cell>
          <cell r="AA289" t="str">
            <v>AV.12 DE JUNIO S/N</v>
          </cell>
          <cell r="AB289" t="str">
            <v>10409522845</v>
          </cell>
          <cell r="AC289" t="str">
            <v>alainhamer@hotmail.com</v>
          </cell>
          <cell r="AD289" t="str">
            <v>969408140</v>
          </cell>
          <cell r="AE289" t="str">
            <v>Superior Técnico</v>
          </cell>
          <cell r="AF289" t="str">
            <v>Técnico superior completo</v>
          </cell>
          <cell r="AG289" t="str">
            <v>TECNICO EN ENFERMERIA</v>
          </cell>
          <cell r="AH289" t="str">
            <v>TITULO</v>
          </cell>
        </row>
        <row r="290">
          <cell r="S290" t="str">
            <v>10485361</v>
          </cell>
          <cell r="T290" t="str">
            <v>ADOLFO</v>
          </cell>
          <cell r="U290" t="str">
            <v>CONTRERAS</v>
          </cell>
          <cell r="V290" t="str">
            <v>GONZALES</v>
          </cell>
          <cell r="W290" t="str">
            <v>SIN DATOS</v>
          </cell>
          <cell r="X290" t="str">
            <v>16/07/1972</v>
          </cell>
          <cell r="Y290" t="str">
            <v>Masculino</v>
          </cell>
          <cell r="Z290" t="str">
            <v>Soltero</v>
          </cell>
          <cell r="AA290" t="str">
            <v>CERCADO HUACCANA</v>
          </cell>
          <cell r="AB290" t="str">
            <v>10104853612</v>
          </cell>
          <cell r="AC290">
            <v>0</v>
          </cell>
          <cell r="AD290" t="str">
            <v>966782740</v>
          </cell>
          <cell r="AE290" t="str">
            <v>Secundaria</v>
          </cell>
          <cell r="AF290" t="str">
            <v>Secundaria completa</v>
          </cell>
          <cell r="AG290">
            <v>0</v>
          </cell>
          <cell r="AH290">
            <v>0</v>
          </cell>
        </row>
        <row r="291">
          <cell r="S291" t="str">
            <v>10694906</v>
          </cell>
          <cell r="T291" t="str">
            <v>JAVIER RODOLFO</v>
          </cell>
          <cell r="U291" t="str">
            <v>CONDORI</v>
          </cell>
          <cell r="V291" t="str">
            <v>LUQUE</v>
          </cell>
          <cell r="W291" t="str">
            <v>SIN DATOS</v>
          </cell>
          <cell r="X291" t="str">
            <v>28/06/1978</v>
          </cell>
          <cell r="Y291" t="str">
            <v>Masculino</v>
          </cell>
          <cell r="Z291" t="str">
            <v>Soltero</v>
          </cell>
          <cell r="AA291" t="str">
            <v>URB. LAS GARAS MZ. I LT. 16</v>
          </cell>
          <cell r="AB291" t="str">
            <v>10106949064</v>
          </cell>
          <cell r="AC291" t="str">
            <v>javiercl6@hotmail.com</v>
          </cell>
          <cell r="AD291" t="str">
            <v>946720188,015275011</v>
          </cell>
          <cell r="AE291" t="str">
            <v>Superior Universitario</v>
          </cell>
          <cell r="AF291" t="str">
            <v>Superior completo</v>
          </cell>
          <cell r="AG291" t="str">
            <v>CIRUJANO DENTISTA</v>
          </cell>
          <cell r="AH291" t="str">
            <v>TITULO</v>
          </cell>
        </row>
        <row r="292">
          <cell r="S292" t="str">
            <v>40591401</v>
          </cell>
          <cell r="T292" t="str">
            <v>JACQUELINE</v>
          </cell>
          <cell r="U292" t="str">
            <v>ZAMALLOA</v>
          </cell>
          <cell r="V292" t="str">
            <v>LEON</v>
          </cell>
          <cell r="W292" t="str">
            <v>SIN DATOS</v>
          </cell>
          <cell r="X292" t="str">
            <v>27/05/1980</v>
          </cell>
          <cell r="Y292" t="str">
            <v>Femenino</v>
          </cell>
          <cell r="Z292" t="str">
            <v>Soltero</v>
          </cell>
          <cell r="AA292" t="str">
            <v>DOS DE MAYO</v>
          </cell>
          <cell r="AB292" t="str">
            <v>10405914013</v>
          </cell>
          <cell r="AC292" t="str">
            <v>JACK_66_8@HOTMAIL.COM</v>
          </cell>
          <cell r="AD292" t="str">
            <v>958453274</v>
          </cell>
          <cell r="AE292" t="str">
            <v>Superior Universitario</v>
          </cell>
          <cell r="AF292" t="str">
            <v>Superior completo</v>
          </cell>
          <cell r="AG292" t="str">
            <v>ENFERMERA(O)</v>
          </cell>
          <cell r="AH292" t="str">
            <v>TITULO</v>
          </cell>
        </row>
        <row r="293">
          <cell r="S293" t="str">
            <v>46528275</v>
          </cell>
          <cell r="T293" t="str">
            <v>JENNY ELIZABETH</v>
          </cell>
          <cell r="U293" t="str">
            <v>TRISOLINE</v>
          </cell>
          <cell r="V293" t="str">
            <v>YANCCE</v>
          </cell>
          <cell r="W293" t="str">
            <v>SIN DATOS</v>
          </cell>
          <cell r="X293" t="str">
            <v>24/09/1990</v>
          </cell>
          <cell r="Y293" t="str">
            <v>Femenino</v>
          </cell>
          <cell r="Z293" t="str">
            <v>Soltero</v>
          </cell>
          <cell r="AA293" t="str">
            <v>CINCO ESQUINAS</v>
          </cell>
          <cell r="AB293" t="str">
            <v>10465282750</v>
          </cell>
          <cell r="AC293" t="str">
            <v>jennyelizabeth.ty@gmail.com</v>
          </cell>
          <cell r="AD293" t="str">
            <v>988568382</v>
          </cell>
          <cell r="AE293" t="str">
            <v>Superior Técnico</v>
          </cell>
          <cell r="AF293" t="str">
            <v>Técnico superior completo</v>
          </cell>
          <cell r="AG293" t="str">
            <v>TECNICO EN ENFERMERIA</v>
          </cell>
          <cell r="AH293" t="str">
            <v>TITULO</v>
          </cell>
        </row>
        <row r="294">
          <cell r="S294" t="str">
            <v>73701827</v>
          </cell>
          <cell r="T294" t="str">
            <v>DEJANIRA GIOVANA</v>
          </cell>
          <cell r="U294" t="str">
            <v>MENESES</v>
          </cell>
          <cell r="V294" t="str">
            <v>CUYA</v>
          </cell>
          <cell r="W294" t="str">
            <v>SIN DATOS</v>
          </cell>
          <cell r="X294" t="str">
            <v>17/02/1993</v>
          </cell>
          <cell r="Y294" t="str">
            <v>Femenino</v>
          </cell>
          <cell r="Z294" t="str">
            <v>Soltero</v>
          </cell>
          <cell r="AA294" t="str">
            <v>FRANCISCO VENEGAS S/N</v>
          </cell>
          <cell r="AB294">
            <v>0</v>
          </cell>
          <cell r="AC294" t="str">
            <v>dejanira.meneses.cuya@gmail.com</v>
          </cell>
          <cell r="AD294" t="str">
            <v>943254091</v>
          </cell>
          <cell r="AE294" t="str">
            <v>Superior Universitario</v>
          </cell>
          <cell r="AF294" t="str">
            <v>Superior completo</v>
          </cell>
          <cell r="AG294" t="str">
            <v>CIRUJANO DENTISTA</v>
          </cell>
          <cell r="AH294" t="str">
            <v>TITULO</v>
          </cell>
        </row>
        <row r="295">
          <cell r="S295" t="str">
            <v>10454059</v>
          </cell>
          <cell r="T295" t="str">
            <v>JUAN CARLOS</v>
          </cell>
          <cell r="U295" t="str">
            <v>CURI</v>
          </cell>
          <cell r="V295" t="str">
            <v>QUISPE</v>
          </cell>
          <cell r="W295" t="str">
            <v>SIN DATOS</v>
          </cell>
          <cell r="X295" t="str">
            <v>16/10/1976</v>
          </cell>
          <cell r="Y295" t="str">
            <v>Masculino</v>
          </cell>
          <cell r="Z295" t="str">
            <v>Soltero</v>
          </cell>
          <cell r="AA295" t="str">
            <v>C.P CALLAPAYOCC</v>
          </cell>
          <cell r="AB295" t="str">
            <v>10104540592</v>
          </cell>
          <cell r="AC295" t="str">
            <v>webjuanca1@hotmail.com</v>
          </cell>
          <cell r="AD295" t="str">
            <v>995600266</v>
          </cell>
          <cell r="AE295" t="str">
            <v>Superior Técnico</v>
          </cell>
          <cell r="AF295" t="str">
            <v>Técnico superior completo</v>
          </cell>
          <cell r="AG295" t="str">
            <v>TECNICO EN COMPUTACION E INFORMATICA/EN COMPUTADORAS</v>
          </cell>
          <cell r="AH295" t="str">
            <v>TITULO</v>
          </cell>
        </row>
        <row r="296">
          <cell r="S296" t="str">
            <v>42576638</v>
          </cell>
          <cell r="T296" t="str">
            <v>JUAN EDWIN</v>
          </cell>
          <cell r="U296" t="str">
            <v>LAURA</v>
          </cell>
          <cell r="V296" t="str">
            <v>TALAVERANO</v>
          </cell>
          <cell r="W296" t="str">
            <v>SIN DATOS</v>
          </cell>
          <cell r="X296" t="str">
            <v>04/08/1984</v>
          </cell>
          <cell r="Y296" t="str">
            <v>Masculino</v>
          </cell>
          <cell r="Z296" t="str">
            <v>Soltero</v>
          </cell>
          <cell r="AA296" t="str">
            <v>CP. AHUAYRO</v>
          </cell>
          <cell r="AB296" t="str">
            <v>10425766380</v>
          </cell>
          <cell r="AC296" t="str">
            <v>edwinsismed@gmail.com</v>
          </cell>
          <cell r="AD296" t="str">
            <v>983686892</v>
          </cell>
          <cell r="AE296" t="str">
            <v>Superior Técnico</v>
          </cell>
          <cell r="AF296" t="str">
            <v>Técnico superior completo</v>
          </cell>
          <cell r="AG296" t="str">
            <v>TECNICO EN ENFERMERIA</v>
          </cell>
          <cell r="AH296" t="str">
            <v>TITULO</v>
          </cell>
        </row>
        <row r="297">
          <cell r="S297" t="str">
            <v>40438576</v>
          </cell>
          <cell r="T297" t="str">
            <v>VICENTE</v>
          </cell>
          <cell r="U297" t="str">
            <v>SILVERA</v>
          </cell>
          <cell r="V297" t="str">
            <v>TALAVERANO</v>
          </cell>
          <cell r="W297" t="str">
            <v>SIN DATOS</v>
          </cell>
          <cell r="X297" t="str">
            <v>07/07/1976</v>
          </cell>
          <cell r="Y297" t="str">
            <v>Masculino</v>
          </cell>
          <cell r="Z297" t="str">
            <v>Soltero</v>
          </cell>
          <cell r="AA297" t="str">
            <v>COM. CUCHUCUSMA</v>
          </cell>
          <cell r="AB297" t="str">
            <v>10404385769</v>
          </cell>
          <cell r="AC297" t="str">
            <v>vicentte1976@gmail.com</v>
          </cell>
          <cell r="AD297" t="str">
            <v>953279899</v>
          </cell>
          <cell r="AE297" t="str">
            <v>Primaria</v>
          </cell>
          <cell r="AF297" t="str">
            <v>Primaria completa</v>
          </cell>
          <cell r="AG297">
            <v>0</v>
          </cell>
          <cell r="AH297">
            <v>0</v>
          </cell>
        </row>
        <row r="298">
          <cell r="S298" t="str">
            <v>47755526</v>
          </cell>
          <cell r="T298" t="str">
            <v>ZULMA MASILU</v>
          </cell>
          <cell r="U298" t="str">
            <v>RIOS</v>
          </cell>
          <cell r="V298" t="str">
            <v>HUACRE</v>
          </cell>
          <cell r="W298" t="str">
            <v>SIN DATOS</v>
          </cell>
          <cell r="X298" t="str">
            <v>13/04/1992</v>
          </cell>
          <cell r="Y298" t="str">
            <v>Femenino</v>
          </cell>
          <cell r="Z298" t="str">
            <v>Soltero</v>
          </cell>
          <cell r="AA298" t="str">
            <v>SIN DATOS</v>
          </cell>
          <cell r="AB298" t="str">
            <v>10477555263</v>
          </cell>
          <cell r="AC298">
            <v>0</v>
          </cell>
          <cell r="AD298">
            <v>0</v>
          </cell>
          <cell r="AE298" t="str">
            <v>Superior Técnico</v>
          </cell>
          <cell r="AF298" t="str">
            <v>Técnico superior completo</v>
          </cell>
          <cell r="AG298" t="str">
            <v>TECNICO EN ENFERMERIA</v>
          </cell>
          <cell r="AH298" t="str">
            <v>TITULO</v>
          </cell>
        </row>
        <row r="299">
          <cell r="S299" t="str">
            <v>70662802</v>
          </cell>
          <cell r="T299" t="str">
            <v>ENY</v>
          </cell>
          <cell r="U299" t="str">
            <v>TELLO</v>
          </cell>
          <cell r="V299" t="str">
            <v>APARCO</v>
          </cell>
          <cell r="W299" t="str">
            <v>SIN DATOS</v>
          </cell>
          <cell r="X299" t="str">
            <v>27/11/1990</v>
          </cell>
          <cell r="Y299" t="str">
            <v>Femenino</v>
          </cell>
          <cell r="Z299" t="str">
            <v>Soltero</v>
          </cell>
          <cell r="AA299" t="str">
            <v>JR.TUMBES S/N</v>
          </cell>
          <cell r="AB299" t="str">
            <v>10706628024</v>
          </cell>
          <cell r="AC299" t="str">
            <v>enyte12@hotmail.com</v>
          </cell>
          <cell r="AD299" t="str">
            <v>983782541</v>
          </cell>
          <cell r="AE299" t="str">
            <v>Superior Universitario</v>
          </cell>
          <cell r="AF299" t="str">
            <v>Superior completo</v>
          </cell>
          <cell r="AG299" t="str">
            <v>OBSTETRA</v>
          </cell>
          <cell r="AH299" t="str">
            <v>TITULO</v>
          </cell>
        </row>
        <row r="300">
          <cell r="S300" t="str">
            <v>31490062</v>
          </cell>
          <cell r="T300" t="str">
            <v>YOLANDA</v>
          </cell>
          <cell r="U300" t="str">
            <v>SICHA</v>
          </cell>
          <cell r="V300" t="str">
            <v>YUPANQUI</v>
          </cell>
          <cell r="W300" t="str">
            <v>SIN DATOS</v>
          </cell>
          <cell r="X300" t="str">
            <v>19/07/1977</v>
          </cell>
          <cell r="Y300" t="str">
            <v>Femenino</v>
          </cell>
          <cell r="Z300" t="str">
            <v>Soltero</v>
          </cell>
          <cell r="AA300" t="str">
            <v>JR.MATEO PUMACAHUA S/N</v>
          </cell>
          <cell r="AB300" t="str">
            <v>1031490062</v>
          </cell>
          <cell r="AC300" t="str">
            <v>yolandasichay@gmail.com</v>
          </cell>
          <cell r="AD300" t="str">
            <v>991431400</v>
          </cell>
          <cell r="AE300" t="str">
            <v>Superior Técnico</v>
          </cell>
          <cell r="AF300" t="str">
            <v>Técnico superior completo</v>
          </cell>
          <cell r="AG300" t="str">
            <v>TECNICO EN ENFERMERIA</v>
          </cell>
          <cell r="AH300" t="str">
            <v>TITULO</v>
          </cell>
        </row>
        <row r="301">
          <cell r="S301" t="str">
            <v>41755692</v>
          </cell>
          <cell r="T301" t="str">
            <v>ISAIAS</v>
          </cell>
          <cell r="U301" t="str">
            <v>GARCIA</v>
          </cell>
          <cell r="V301" t="str">
            <v>ROMERO</v>
          </cell>
          <cell r="W301" t="str">
            <v>SIN DATOS</v>
          </cell>
          <cell r="X301" t="str">
            <v>29/01/1983</v>
          </cell>
          <cell r="Y301" t="str">
            <v>Masculino</v>
          </cell>
          <cell r="Z301" t="str">
            <v>Soltero</v>
          </cell>
          <cell r="AA301" t="str">
            <v>MAUCALLACCTA</v>
          </cell>
          <cell r="AB301" t="str">
            <v>10417556929</v>
          </cell>
          <cell r="AC301" t="str">
            <v>isaias_10_40@hotmail.com</v>
          </cell>
          <cell r="AD301" t="str">
            <v>961739065</v>
          </cell>
          <cell r="AE301" t="str">
            <v>Superior Técnico</v>
          </cell>
          <cell r="AF301" t="str">
            <v>Técnico superior completo</v>
          </cell>
          <cell r="AG301" t="str">
            <v>TECNICO EN ENFERMERIA</v>
          </cell>
          <cell r="AH301" t="str">
            <v>TITULO</v>
          </cell>
        </row>
        <row r="302">
          <cell r="S302" t="str">
            <v>43927313</v>
          </cell>
          <cell r="T302" t="str">
            <v>EDGAR YONY</v>
          </cell>
          <cell r="U302" t="str">
            <v>CHUCHON</v>
          </cell>
          <cell r="V302" t="str">
            <v>CONDE</v>
          </cell>
          <cell r="W302" t="str">
            <v>SIN DATOS</v>
          </cell>
          <cell r="X302" t="str">
            <v>20/10/1986</v>
          </cell>
          <cell r="Y302" t="str">
            <v>Masculino</v>
          </cell>
          <cell r="Z302" t="str">
            <v>Soltero</v>
          </cell>
          <cell r="AA302" t="str">
            <v>SIN DATOS</v>
          </cell>
          <cell r="AB302" t="str">
            <v>10439273131</v>
          </cell>
          <cell r="AC302" t="str">
            <v>biomedic.chuchon@gmail.com</v>
          </cell>
          <cell r="AD302" t="str">
            <v>926341953</v>
          </cell>
          <cell r="AE302" t="str">
            <v>Superior Universitario</v>
          </cell>
          <cell r="AF302" t="str">
            <v>Superior completo</v>
          </cell>
          <cell r="AG302" t="str">
            <v>BIOLOGO</v>
          </cell>
          <cell r="AH302" t="str">
            <v>TITULO</v>
          </cell>
        </row>
        <row r="303">
          <cell r="S303" t="str">
            <v>29615522</v>
          </cell>
          <cell r="T303" t="str">
            <v>JOHN WILLY</v>
          </cell>
          <cell r="U303" t="str">
            <v>MALAGA</v>
          </cell>
          <cell r="V303" t="str">
            <v>MOGROVEJO</v>
          </cell>
          <cell r="W303" t="str">
            <v>SIN DATOS</v>
          </cell>
          <cell r="X303" t="str">
            <v>26/11/1967</v>
          </cell>
          <cell r="Y303" t="str">
            <v>Masculino</v>
          </cell>
          <cell r="Z303" t="str">
            <v>Soltero</v>
          </cell>
          <cell r="AA303" t="str">
            <v>VALPARAISO 100</v>
          </cell>
          <cell r="AB303" t="str">
            <v>10296155221</v>
          </cell>
          <cell r="AC303" t="str">
            <v>joshwa-29@hotmail.com</v>
          </cell>
          <cell r="AD303" t="str">
            <v>958169193</v>
          </cell>
          <cell r="AE303" t="str">
            <v>Superior Universitario</v>
          </cell>
          <cell r="AF303" t="str">
            <v>Superior completo</v>
          </cell>
          <cell r="AG303" t="str">
            <v>BIOLOGO</v>
          </cell>
          <cell r="AH303" t="str">
            <v>TITULO</v>
          </cell>
        </row>
        <row r="304">
          <cell r="S304" t="str">
            <v>70021894</v>
          </cell>
          <cell r="T304" t="str">
            <v>EDITH LORENA</v>
          </cell>
          <cell r="U304" t="str">
            <v>MARTINEZ</v>
          </cell>
          <cell r="V304" t="str">
            <v>OCHOA</v>
          </cell>
          <cell r="W304" t="str">
            <v>SIN DATOS</v>
          </cell>
          <cell r="X304" t="str">
            <v>25/03/1989</v>
          </cell>
          <cell r="Y304" t="str">
            <v>Femenino</v>
          </cell>
          <cell r="Z304" t="str">
            <v>Soltero</v>
          </cell>
          <cell r="AA304" t="str">
            <v>KENNEDY S/N</v>
          </cell>
          <cell r="AB304" t="str">
            <v>10700218941</v>
          </cell>
          <cell r="AC304" t="str">
            <v>esam-03@hotmail.com</v>
          </cell>
          <cell r="AD304" t="str">
            <v>977122699</v>
          </cell>
          <cell r="AE304" t="str">
            <v>Superior Universitario</v>
          </cell>
          <cell r="AF304" t="str">
            <v>Superior completo</v>
          </cell>
          <cell r="AG304" t="str">
            <v>OBSTETRA</v>
          </cell>
          <cell r="AH304" t="str">
            <v>TITULO</v>
          </cell>
        </row>
        <row r="305">
          <cell r="S305" t="str">
            <v>44152834</v>
          </cell>
          <cell r="T305" t="str">
            <v>SANDRO</v>
          </cell>
          <cell r="U305" t="str">
            <v>POMASONCCO</v>
          </cell>
          <cell r="V305" t="str">
            <v>ROBLES</v>
          </cell>
          <cell r="W305" t="str">
            <v>SIN DATOS</v>
          </cell>
          <cell r="X305" t="str">
            <v>27/12/1986</v>
          </cell>
          <cell r="Y305" t="str">
            <v>Masculino</v>
          </cell>
          <cell r="Z305" t="str">
            <v>Soltero</v>
          </cell>
          <cell r="AA305" t="str">
            <v>URB.VIÑA ALTA MZ.M LT.9</v>
          </cell>
          <cell r="AB305">
            <v>0</v>
          </cell>
          <cell r="AC305" t="str">
            <v>Sandropomasonccorobles@gmail.com</v>
          </cell>
          <cell r="AD305" t="str">
            <v>965108843</v>
          </cell>
          <cell r="AE305" t="str">
            <v>Superior Técnico</v>
          </cell>
          <cell r="AF305" t="str">
            <v>Técnico superior completo</v>
          </cell>
          <cell r="AG305" t="str">
            <v>TECNICO EN ENFERMERIA</v>
          </cell>
          <cell r="AH305" t="str">
            <v>TITULO</v>
          </cell>
        </row>
        <row r="306">
          <cell r="S306" t="str">
            <v>46022033</v>
          </cell>
          <cell r="T306" t="str">
            <v>DAYSI</v>
          </cell>
          <cell r="U306" t="str">
            <v>ZUÑIGA</v>
          </cell>
          <cell r="V306" t="str">
            <v>CANCHO</v>
          </cell>
          <cell r="W306" t="str">
            <v>SIN DATOS</v>
          </cell>
          <cell r="X306" t="str">
            <v>18/07/1989</v>
          </cell>
          <cell r="Y306" t="str">
            <v>Femenino</v>
          </cell>
          <cell r="Z306" t="str">
            <v>Soltero</v>
          </cell>
          <cell r="AA306" t="str">
            <v>JR.SAN FRANCISCO SN</v>
          </cell>
          <cell r="AB306">
            <v>0</v>
          </cell>
          <cell r="AC306" t="str">
            <v>Deysizunigacancho@gmail.com</v>
          </cell>
          <cell r="AD306" t="str">
            <v>914109571</v>
          </cell>
          <cell r="AE306" t="str">
            <v>Superior Universitario</v>
          </cell>
          <cell r="AF306" t="str">
            <v>Superior completo</v>
          </cell>
          <cell r="AG306" t="str">
            <v>OBSTETRA</v>
          </cell>
          <cell r="AH306" t="str">
            <v>TITULO</v>
          </cell>
        </row>
        <row r="307">
          <cell r="S307" t="str">
            <v>21436023</v>
          </cell>
          <cell r="T307" t="str">
            <v>FEDERICO</v>
          </cell>
          <cell r="U307" t="str">
            <v>MARTINEZ</v>
          </cell>
          <cell r="V307" t="str">
            <v>TAIPE</v>
          </cell>
          <cell r="W307" t="str">
            <v>SIN DATOS</v>
          </cell>
          <cell r="X307" t="str">
            <v>18/09/1959</v>
          </cell>
          <cell r="Y307" t="str">
            <v>Masculino</v>
          </cell>
          <cell r="Z307" t="str">
            <v>Soltero</v>
          </cell>
          <cell r="AA307" t="str">
            <v>PJE. LOS ALAMOS F-10</v>
          </cell>
          <cell r="AB307" t="str">
            <v>10214360239</v>
          </cell>
          <cell r="AC307" t="str">
            <v>federicomartinez1969@hotmail.com</v>
          </cell>
          <cell r="AD307" t="str">
            <v>978599599</v>
          </cell>
          <cell r="AE307" t="str">
            <v>Superior Universitario</v>
          </cell>
          <cell r="AF307" t="str">
            <v>Superior completo</v>
          </cell>
          <cell r="AG307" t="str">
            <v>MEDICO CIRUJANO</v>
          </cell>
          <cell r="AH307" t="str">
            <v>TITULO</v>
          </cell>
        </row>
        <row r="308">
          <cell r="S308" t="str">
            <v>44954714</v>
          </cell>
          <cell r="T308" t="str">
            <v>RICARDO</v>
          </cell>
          <cell r="U308" t="str">
            <v>HUANCA</v>
          </cell>
          <cell r="V308" t="str">
            <v>RAMOS</v>
          </cell>
          <cell r="W308" t="str">
            <v>SIN DATOS</v>
          </cell>
          <cell r="X308" t="str">
            <v>12/01/1988</v>
          </cell>
          <cell r="Y308" t="str">
            <v>Masculino</v>
          </cell>
          <cell r="Z308" t="str">
            <v>Soltero</v>
          </cell>
          <cell r="AA308" t="str">
            <v>BARRIO SAN CRISTOBAL</v>
          </cell>
          <cell r="AB308">
            <v>0</v>
          </cell>
          <cell r="AC308">
            <v>0</v>
          </cell>
          <cell r="AD308">
            <v>0</v>
          </cell>
          <cell r="AE308" t="str">
            <v>Superior Universitario</v>
          </cell>
          <cell r="AF308" t="str">
            <v>Superior completo</v>
          </cell>
          <cell r="AG308" t="str">
            <v>OBSTETRA</v>
          </cell>
          <cell r="AH308" t="str">
            <v>TITULO</v>
          </cell>
        </row>
        <row r="309">
          <cell r="S309" t="str">
            <v>70790538</v>
          </cell>
          <cell r="T309" t="str">
            <v>KARLA</v>
          </cell>
          <cell r="U309" t="str">
            <v>ESCOBAR</v>
          </cell>
          <cell r="V309" t="str">
            <v>TRUYENQUE</v>
          </cell>
          <cell r="W309" t="str">
            <v>SIN DATOS</v>
          </cell>
          <cell r="X309" t="str">
            <v>21/03/1993</v>
          </cell>
          <cell r="Y309" t="str">
            <v>Femenino</v>
          </cell>
          <cell r="Z309" t="str">
            <v>Soltero</v>
          </cell>
          <cell r="AA309" t="str">
            <v>J. TRELLES</v>
          </cell>
          <cell r="AB309">
            <v>0</v>
          </cell>
          <cell r="AC309" t="str">
            <v>karla_tk_karla@hotmail.com</v>
          </cell>
          <cell r="AD309" t="str">
            <v>973290439</v>
          </cell>
          <cell r="AE309" t="str">
            <v>Superior Universitario</v>
          </cell>
          <cell r="AF309" t="str">
            <v>Superior completo</v>
          </cell>
          <cell r="AG309" t="str">
            <v>ENFERMERA(O)</v>
          </cell>
          <cell r="AH309" t="str">
            <v>TITULO</v>
          </cell>
        </row>
        <row r="310">
          <cell r="S310" t="str">
            <v>44740402</v>
          </cell>
          <cell r="T310" t="str">
            <v>IVAN</v>
          </cell>
          <cell r="U310" t="str">
            <v>DAMIAN</v>
          </cell>
          <cell r="V310" t="str">
            <v>CHOQUEVILCA</v>
          </cell>
          <cell r="W310" t="str">
            <v>SIN DATOS</v>
          </cell>
          <cell r="X310" t="str">
            <v>03/05/1987</v>
          </cell>
          <cell r="Y310" t="str">
            <v>Masculino</v>
          </cell>
          <cell r="Z310" t="str">
            <v>Soltero</v>
          </cell>
          <cell r="AA310" t="str">
            <v>AV.CAHUIDE S/N</v>
          </cell>
          <cell r="AB310">
            <v>0</v>
          </cell>
          <cell r="AC310" t="str">
            <v>ivan3615_r@hotmail.com</v>
          </cell>
          <cell r="AD310">
            <v>0</v>
          </cell>
          <cell r="AE310" t="str">
            <v>Superior Universitario</v>
          </cell>
          <cell r="AF310" t="str">
            <v>Superior completo</v>
          </cell>
          <cell r="AG310" t="str">
            <v>MEDICO CIRUJANO</v>
          </cell>
          <cell r="AH310" t="str">
            <v>TITULO</v>
          </cell>
        </row>
        <row r="311">
          <cell r="S311" t="str">
            <v>46948611</v>
          </cell>
          <cell r="T311" t="str">
            <v>AURORA</v>
          </cell>
          <cell r="U311" t="str">
            <v>CHINO</v>
          </cell>
          <cell r="V311" t="str">
            <v>RAMOS</v>
          </cell>
          <cell r="W311" t="str">
            <v>SIN DATOS</v>
          </cell>
          <cell r="X311" t="str">
            <v>26/11/1990</v>
          </cell>
          <cell r="Y311" t="str">
            <v>Femenino</v>
          </cell>
          <cell r="Z311" t="str">
            <v>Soltero</v>
          </cell>
          <cell r="AA311" t="str">
            <v>LOS MANZANOS</v>
          </cell>
          <cell r="AB311">
            <v>0</v>
          </cell>
          <cell r="AC311" t="str">
            <v>aurorasalud2000@gmail.com</v>
          </cell>
          <cell r="AD311" t="str">
            <v>940032606</v>
          </cell>
          <cell r="AE311" t="str">
            <v>Superior Universitario</v>
          </cell>
          <cell r="AF311" t="str">
            <v>Superior completo</v>
          </cell>
          <cell r="AG311" t="str">
            <v>NUTRICIONISTA</v>
          </cell>
          <cell r="AH311" t="str">
            <v>TITULO</v>
          </cell>
        </row>
        <row r="312">
          <cell r="S312" t="str">
            <v>44129598</v>
          </cell>
          <cell r="T312" t="str">
            <v>SOLEDAD</v>
          </cell>
          <cell r="U312" t="str">
            <v>HUAYHUA</v>
          </cell>
          <cell r="V312" t="str">
            <v>TITO</v>
          </cell>
          <cell r="W312" t="str">
            <v>SIN DATOS</v>
          </cell>
          <cell r="X312" t="str">
            <v>21/02/1987</v>
          </cell>
          <cell r="Y312" t="str">
            <v>Femenino</v>
          </cell>
          <cell r="Z312" t="str">
            <v>Soltero</v>
          </cell>
          <cell r="AA312" t="str">
            <v>NICOLAS FRANCO</v>
          </cell>
          <cell r="AB312">
            <v>0</v>
          </cell>
          <cell r="AC312">
            <v>0</v>
          </cell>
          <cell r="AD312">
            <v>0</v>
          </cell>
          <cell r="AE312" t="str">
            <v>Superior Universitario</v>
          </cell>
          <cell r="AF312" t="str">
            <v>Superior completo</v>
          </cell>
          <cell r="AG312" t="str">
            <v>ENFERMERA(O)</v>
          </cell>
          <cell r="AH312" t="str">
            <v>TITULO</v>
          </cell>
        </row>
        <row r="313">
          <cell r="S313" t="str">
            <v>43450145</v>
          </cell>
          <cell r="T313" t="str">
            <v>KARINA</v>
          </cell>
          <cell r="U313" t="str">
            <v>ALFARO</v>
          </cell>
          <cell r="V313" t="str">
            <v>CAMPOS</v>
          </cell>
          <cell r="W313" t="str">
            <v>SIN DATOS</v>
          </cell>
          <cell r="X313" t="str">
            <v>05/08/1985</v>
          </cell>
          <cell r="Y313" t="str">
            <v>Femenino</v>
          </cell>
          <cell r="Z313" t="str">
            <v>Casado</v>
          </cell>
          <cell r="AA313" t="str">
            <v>JR.HUANUCO 218</v>
          </cell>
          <cell r="AB313" t="str">
            <v>10434501453</v>
          </cell>
          <cell r="AC313" t="str">
            <v>KALFCA5@OUTLOOK.COM</v>
          </cell>
          <cell r="AD313" t="str">
            <v>958005045</v>
          </cell>
          <cell r="AE313" t="str">
            <v>Superior Universitario</v>
          </cell>
          <cell r="AF313" t="str">
            <v>Superior completo</v>
          </cell>
          <cell r="AG313" t="str">
            <v>OBSTETRA</v>
          </cell>
          <cell r="AH313" t="str">
            <v>TITULO</v>
          </cell>
        </row>
        <row r="314">
          <cell r="S314" t="str">
            <v>44950148</v>
          </cell>
          <cell r="T314" t="str">
            <v>YONIOR WLME</v>
          </cell>
          <cell r="U314" t="str">
            <v>PALOMINO</v>
          </cell>
          <cell r="V314" t="str">
            <v>SARZO</v>
          </cell>
          <cell r="W314" t="str">
            <v>SIN DATOS</v>
          </cell>
          <cell r="X314" t="str">
            <v>20/03/1988</v>
          </cell>
          <cell r="Y314" t="str">
            <v>Masculino</v>
          </cell>
          <cell r="Z314" t="str">
            <v>Soltero</v>
          </cell>
          <cell r="AA314" t="str">
            <v>AV.28 DE JULIO S/N</v>
          </cell>
          <cell r="AB314" t="str">
            <v>10449501484</v>
          </cell>
          <cell r="AC314" t="str">
            <v>yunior28@gmail.com</v>
          </cell>
          <cell r="AD314" t="str">
            <v>973365284</v>
          </cell>
          <cell r="AE314" t="str">
            <v>Superior Universitario</v>
          </cell>
          <cell r="AF314" t="str">
            <v>Superior completo</v>
          </cell>
          <cell r="AG314" t="str">
            <v>ENFERMERA(O)</v>
          </cell>
          <cell r="AH314" t="str">
            <v>TITULO</v>
          </cell>
        </row>
        <row r="315">
          <cell r="S315" t="str">
            <v>77158436</v>
          </cell>
          <cell r="T315" t="str">
            <v>HUMBERTO</v>
          </cell>
          <cell r="U315" t="str">
            <v>HUAPAYA</v>
          </cell>
          <cell r="V315" t="str">
            <v>REYES</v>
          </cell>
          <cell r="W315" t="str">
            <v>SIN DATOS</v>
          </cell>
          <cell r="X315" t="str">
            <v>06/11/1994</v>
          </cell>
          <cell r="Y315" t="str">
            <v>Masculino</v>
          </cell>
          <cell r="Z315" t="str">
            <v>Soltero</v>
          </cell>
          <cell r="AA315" t="str">
            <v>TALANA 263</v>
          </cell>
          <cell r="AB315">
            <v>0</v>
          </cell>
          <cell r="AC315">
            <v>0</v>
          </cell>
          <cell r="AD315">
            <v>0</v>
          </cell>
          <cell r="AE315" t="str">
            <v>Superior Universitario</v>
          </cell>
          <cell r="AF315" t="str">
            <v>Superior completo</v>
          </cell>
          <cell r="AG315" t="str">
            <v>MEDICO CIRUJANO</v>
          </cell>
          <cell r="AH315" t="str">
            <v>TITULO</v>
          </cell>
        </row>
        <row r="316">
          <cell r="S316" t="str">
            <v>46048116</v>
          </cell>
          <cell r="T316" t="str">
            <v>LUZGARDA</v>
          </cell>
          <cell r="U316" t="str">
            <v>ALATA</v>
          </cell>
          <cell r="V316" t="str">
            <v>MAMANI</v>
          </cell>
          <cell r="W316" t="str">
            <v>SIN DATOS</v>
          </cell>
          <cell r="X316" t="str">
            <v>19/10/1989</v>
          </cell>
          <cell r="Y316" t="str">
            <v>Femenino</v>
          </cell>
          <cell r="Z316" t="str">
            <v>Soltero</v>
          </cell>
          <cell r="AA316" t="str">
            <v>1RO DE MAYO</v>
          </cell>
          <cell r="AB316">
            <v>0</v>
          </cell>
          <cell r="AC316">
            <v>0</v>
          </cell>
          <cell r="AD316">
            <v>0</v>
          </cell>
          <cell r="AE316" t="str">
            <v>Superior Universitario</v>
          </cell>
          <cell r="AF316" t="str">
            <v>Superior completo</v>
          </cell>
          <cell r="AG316" t="str">
            <v>PSICOLOGO</v>
          </cell>
          <cell r="AH316" t="str">
            <v>TITULO</v>
          </cell>
        </row>
        <row r="317">
          <cell r="S317" t="str">
            <v>43609448</v>
          </cell>
          <cell r="T317" t="str">
            <v>ELIANA</v>
          </cell>
          <cell r="U317" t="str">
            <v>CUBA</v>
          </cell>
          <cell r="V317" t="str">
            <v>ROJAS</v>
          </cell>
          <cell r="W317" t="str">
            <v>SIN DATOS</v>
          </cell>
          <cell r="X317" t="str">
            <v>24/04/1984</v>
          </cell>
          <cell r="Y317" t="str">
            <v>Femenino</v>
          </cell>
          <cell r="Z317" t="str">
            <v>Soltero</v>
          </cell>
          <cell r="AA317" t="str">
            <v>PSJ.SEBASTIAN ORELLANA 360</v>
          </cell>
          <cell r="AB317" t="str">
            <v>10436094481</v>
          </cell>
          <cell r="AC317" t="str">
            <v>elianacr30@gmail.com,eliana55_7@hotmail.com</v>
          </cell>
          <cell r="AD317" t="str">
            <v>926166424</v>
          </cell>
          <cell r="AE317" t="str">
            <v>Superior Universitario</v>
          </cell>
          <cell r="AF317" t="str">
            <v>Superior completo</v>
          </cell>
          <cell r="AG317" t="str">
            <v>OBSTETRA</v>
          </cell>
          <cell r="AH317" t="str">
            <v>TITULO</v>
          </cell>
        </row>
        <row r="318">
          <cell r="S318" t="str">
            <v>45616132</v>
          </cell>
          <cell r="T318" t="str">
            <v>TANIA ROSMERY</v>
          </cell>
          <cell r="U318" t="str">
            <v>VILLEGAS</v>
          </cell>
          <cell r="V318" t="str">
            <v>ROMERO</v>
          </cell>
          <cell r="W318" t="str">
            <v>SIN DATOS</v>
          </cell>
          <cell r="X318" t="str">
            <v>18/02/1989</v>
          </cell>
          <cell r="Y318" t="str">
            <v>Femenino</v>
          </cell>
          <cell r="Z318" t="str">
            <v>Soltero</v>
          </cell>
          <cell r="AA318" t="str">
            <v>PROL. NUÑEZ 114</v>
          </cell>
          <cell r="AB318">
            <v>0</v>
          </cell>
          <cell r="AC318">
            <v>0</v>
          </cell>
          <cell r="AD318">
            <v>0</v>
          </cell>
          <cell r="AE318" t="str">
            <v>Superior Universitario</v>
          </cell>
          <cell r="AF318" t="str">
            <v>Superior completo</v>
          </cell>
          <cell r="AG318" t="str">
            <v>ENFERMERA(O)</v>
          </cell>
          <cell r="AH318" t="str">
            <v>TITULO</v>
          </cell>
        </row>
        <row r="319">
          <cell r="S319" t="str">
            <v>10384496</v>
          </cell>
          <cell r="T319" t="str">
            <v>JOSE LUIS</v>
          </cell>
          <cell r="U319" t="str">
            <v>RAMOS</v>
          </cell>
          <cell r="V319" t="str">
            <v>BRAVO</v>
          </cell>
          <cell r="W319" t="str">
            <v>SIN DATOS</v>
          </cell>
          <cell r="X319" t="str">
            <v>14/12/1975</v>
          </cell>
          <cell r="Y319" t="str">
            <v>Masculino</v>
          </cell>
          <cell r="Z319" t="str">
            <v>Soltero</v>
          </cell>
          <cell r="AA319" t="str">
            <v>AV.3 DE OCTUBRE 2163 CARMEN ALTO</v>
          </cell>
          <cell r="AB319">
            <v>0</v>
          </cell>
          <cell r="AC319">
            <v>0</v>
          </cell>
          <cell r="AD319">
            <v>0</v>
          </cell>
          <cell r="AE319" t="str">
            <v>Superior Universitario</v>
          </cell>
          <cell r="AF319" t="str">
            <v>Superior completo</v>
          </cell>
          <cell r="AG319" t="str">
            <v>MEDICO CIRUJANO</v>
          </cell>
          <cell r="AH319" t="str">
            <v>TITULO</v>
          </cell>
        </row>
        <row r="320">
          <cell r="S320" t="str">
            <v>31468034</v>
          </cell>
          <cell r="T320" t="str">
            <v>JESUS</v>
          </cell>
          <cell r="U320" t="str">
            <v>LLANTIRHUAY</v>
          </cell>
          <cell r="V320" t="str">
            <v>CASAPAICO</v>
          </cell>
          <cell r="W320" t="str">
            <v>SIN DATOS</v>
          </cell>
          <cell r="X320" t="str">
            <v>18/01/1970</v>
          </cell>
          <cell r="Y320" t="str">
            <v>Masculino</v>
          </cell>
          <cell r="Z320" t="str">
            <v>Casado</v>
          </cell>
          <cell r="AA320" t="str">
            <v>COMUNIDAD DE SANTA FE</v>
          </cell>
          <cell r="AB320" t="str">
            <v>10314680346</v>
          </cell>
          <cell r="AC320" t="str">
            <v>jllantirhuay@gmail.com</v>
          </cell>
          <cell r="AD320" t="str">
            <v>954640213</v>
          </cell>
          <cell r="AE320" t="str">
            <v>Superior Técnico</v>
          </cell>
          <cell r="AF320" t="str">
            <v>Técnico superior completo</v>
          </cell>
          <cell r="AG320" t="str">
            <v>TECNICO EN ENFERMERIA</v>
          </cell>
          <cell r="AH320" t="str">
            <v>TITULO</v>
          </cell>
        </row>
        <row r="321">
          <cell r="S321" t="str">
            <v>10437554</v>
          </cell>
          <cell r="T321" t="str">
            <v>ROGER</v>
          </cell>
          <cell r="U321" t="str">
            <v>NUÑEZ</v>
          </cell>
          <cell r="V321" t="str">
            <v>PALOMINO</v>
          </cell>
          <cell r="W321" t="str">
            <v>SIN DATOS</v>
          </cell>
          <cell r="X321" t="str">
            <v>25/05/1968</v>
          </cell>
          <cell r="Y321" t="str">
            <v>Masculino</v>
          </cell>
          <cell r="Z321" t="str">
            <v>Casado</v>
          </cell>
          <cell r="AA321" t="str">
            <v>CP.AHUAYRO</v>
          </cell>
          <cell r="AB321" t="str">
            <v>10104375541</v>
          </cell>
          <cell r="AC321" t="str">
            <v>rnunez@gmail.com</v>
          </cell>
          <cell r="AD321" t="str">
            <v>915986705</v>
          </cell>
          <cell r="AE321" t="str">
            <v>Superior Técnico</v>
          </cell>
          <cell r="AF321" t="str">
            <v>Técnico superior completo</v>
          </cell>
          <cell r="AG321" t="str">
            <v>TECNICO EN ENFERMERIA</v>
          </cell>
          <cell r="AH321" t="str">
            <v>TITULO</v>
          </cell>
        </row>
        <row r="322">
          <cell r="S322" t="str">
            <v>41614405</v>
          </cell>
          <cell r="T322" t="str">
            <v>EDGAR</v>
          </cell>
          <cell r="U322" t="str">
            <v>DIAZ</v>
          </cell>
          <cell r="V322" t="str">
            <v>CASAPAICO</v>
          </cell>
          <cell r="W322" t="str">
            <v>SIN DATOS</v>
          </cell>
          <cell r="X322" t="str">
            <v>21/11/1982</v>
          </cell>
          <cell r="Y322" t="str">
            <v>Masculino</v>
          </cell>
          <cell r="Z322" t="str">
            <v>Soltero</v>
          </cell>
          <cell r="AA322" t="str">
            <v>ANEXO SANTA FE-CAYARA</v>
          </cell>
          <cell r="AB322" t="str">
            <v>10416144050</v>
          </cell>
          <cell r="AC322">
            <v>0</v>
          </cell>
          <cell r="AD322" t="str">
            <v>956022914</v>
          </cell>
          <cell r="AE322" t="str">
            <v>Secundaria</v>
          </cell>
          <cell r="AF322" t="str">
            <v>Secundaria completa</v>
          </cell>
          <cell r="AG322">
            <v>0</v>
          </cell>
          <cell r="AH322">
            <v>0</v>
          </cell>
        </row>
        <row r="323">
          <cell r="S323" t="str">
            <v>42312300</v>
          </cell>
          <cell r="T323" t="str">
            <v>EDITH</v>
          </cell>
          <cell r="U323" t="str">
            <v>OLANO</v>
          </cell>
          <cell r="V323" t="str">
            <v>FERNANDEZ</v>
          </cell>
          <cell r="W323" t="str">
            <v>SIN DATOS</v>
          </cell>
          <cell r="X323" t="str">
            <v>03/04/1983</v>
          </cell>
          <cell r="Y323" t="str">
            <v>Femenino</v>
          </cell>
          <cell r="Z323" t="str">
            <v>Soltero</v>
          </cell>
          <cell r="AA323" t="str">
            <v>URB.SAN FRANCISCO C 1 B</v>
          </cell>
          <cell r="AB323" t="str">
            <v>10423123007</v>
          </cell>
          <cell r="AC323" t="str">
            <v>editholano@hotmail.com</v>
          </cell>
          <cell r="AD323" t="str">
            <v>927347694</v>
          </cell>
          <cell r="AE323" t="str">
            <v>Superior Universitario</v>
          </cell>
          <cell r="AF323" t="str">
            <v>Superior completo</v>
          </cell>
          <cell r="AG323" t="str">
            <v>OBSTETRA</v>
          </cell>
          <cell r="AH323" t="str">
            <v>TITULO</v>
          </cell>
        </row>
        <row r="324">
          <cell r="S324" t="str">
            <v>43979386</v>
          </cell>
          <cell r="T324" t="str">
            <v>SUSANA</v>
          </cell>
          <cell r="U324" t="str">
            <v>PILLACA</v>
          </cell>
          <cell r="V324" t="str">
            <v>QUISPE</v>
          </cell>
          <cell r="W324" t="str">
            <v>SIN DATOS</v>
          </cell>
          <cell r="X324" t="str">
            <v>23/12/1986</v>
          </cell>
          <cell r="Y324" t="str">
            <v>Femenino</v>
          </cell>
          <cell r="Z324" t="str">
            <v>Soltero</v>
          </cell>
          <cell r="AA324" t="str">
            <v>CP. CHUPARO</v>
          </cell>
          <cell r="AB324">
            <v>0</v>
          </cell>
          <cell r="AC324" t="str">
            <v>sanaluz23@gmail.com</v>
          </cell>
          <cell r="AD324" t="str">
            <v>983761924</v>
          </cell>
          <cell r="AE324" t="str">
            <v>Superior Técnico</v>
          </cell>
          <cell r="AF324" t="str">
            <v>Técnico superior completo</v>
          </cell>
          <cell r="AG324" t="str">
            <v>TECNICO EN ENFERMERIA</v>
          </cell>
          <cell r="AH324" t="str">
            <v>TITULO</v>
          </cell>
        </row>
        <row r="325">
          <cell r="S325" t="str">
            <v>31483109</v>
          </cell>
          <cell r="T325" t="str">
            <v>SONIA</v>
          </cell>
          <cell r="U325" t="str">
            <v>CCASANI</v>
          </cell>
          <cell r="V325" t="str">
            <v>AMBIA</v>
          </cell>
          <cell r="W325" t="str">
            <v>SIN DATOS</v>
          </cell>
          <cell r="X325" t="str">
            <v>29/10/1966</v>
          </cell>
          <cell r="Y325" t="str">
            <v>Femenino</v>
          </cell>
          <cell r="Z325" t="str">
            <v>Casado</v>
          </cell>
          <cell r="AA325" t="str">
            <v>CP. AHUAYRO,CP. AHUAYRO</v>
          </cell>
          <cell r="AB325" t="str">
            <v>10314831093</v>
          </cell>
          <cell r="AC325">
            <v>0</v>
          </cell>
          <cell r="AD325">
            <v>0</v>
          </cell>
          <cell r="AE325" t="str">
            <v>Superior Técnico</v>
          </cell>
          <cell r="AF325" t="str">
            <v>Técnico superior completo</v>
          </cell>
          <cell r="AG325" t="str">
            <v>TECNICO EN ENFERMERIA</v>
          </cell>
          <cell r="AH325" t="str">
            <v>EGRESADO</v>
          </cell>
        </row>
        <row r="326">
          <cell r="S326" t="str">
            <v>42110932</v>
          </cell>
          <cell r="T326" t="str">
            <v>FLOR YESSENIA</v>
          </cell>
          <cell r="U326" t="str">
            <v>CCORAHUA</v>
          </cell>
          <cell r="V326" t="str">
            <v>APESTEGUI</v>
          </cell>
          <cell r="W326" t="str">
            <v>SIN DATOS</v>
          </cell>
          <cell r="X326" t="str">
            <v>07/11/1982</v>
          </cell>
          <cell r="Y326" t="str">
            <v>Femenino</v>
          </cell>
          <cell r="Z326" t="str">
            <v>Soltero</v>
          </cell>
          <cell r="AA326" t="str">
            <v>CALLE 14 DE DICIEMBRE 200</v>
          </cell>
          <cell r="AB326">
            <v>0</v>
          </cell>
          <cell r="AC326" t="str">
            <v>yesseniaccorahua@hotmail.com</v>
          </cell>
          <cell r="AD326" t="str">
            <v>94252531</v>
          </cell>
          <cell r="AE326" t="str">
            <v>Superior Técnico</v>
          </cell>
          <cell r="AF326" t="str">
            <v>Técnico superior completo</v>
          </cell>
          <cell r="AG326" t="str">
            <v>TECNICO EN ENFERMERIA</v>
          </cell>
          <cell r="AH326" t="str">
            <v>TITULO</v>
          </cell>
        </row>
        <row r="327">
          <cell r="S327" t="str">
            <v>45270970</v>
          </cell>
          <cell r="T327" t="str">
            <v>PILAR</v>
          </cell>
          <cell r="U327" t="str">
            <v>CCASANI</v>
          </cell>
          <cell r="V327" t="str">
            <v>CCAHUANA</v>
          </cell>
          <cell r="W327" t="str">
            <v>SIN DATOS</v>
          </cell>
          <cell r="X327" t="str">
            <v>31/07/1988</v>
          </cell>
          <cell r="Y327" t="str">
            <v>Femenino</v>
          </cell>
          <cell r="Z327" t="str">
            <v>Soltero</v>
          </cell>
          <cell r="AA327" t="str">
            <v>BARRIO LLIMPE</v>
          </cell>
          <cell r="AB327" t="str">
            <v>10452709700</v>
          </cell>
          <cell r="AC327" t="str">
            <v>pilarccasani31@gmail.com</v>
          </cell>
          <cell r="AD327" t="str">
            <v>952370746</v>
          </cell>
          <cell r="AE327" t="str">
            <v>Superior Técnico</v>
          </cell>
          <cell r="AF327" t="str">
            <v>Técnico superior completo</v>
          </cell>
          <cell r="AG327" t="str">
            <v>TECNICO EN ENFERMERIA</v>
          </cell>
          <cell r="AH327" t="str">
            <v>TITULO</v>
          </cell>
        </row>
        <row r="328">
          <cell r="S328" t="str">
            <v>48356445</v>
          </cell>
          <cell r="T328" t="str">
            <v>SHERLEY STEFHANY</v>
          </cell>
          <cell r="U328" t="str">
            <v>PINGO</v>
          </cell>
          <cell r="V328" t="str">
            <v>CASTRO</v>
          </cell>
          <cell r="W328" t="str">
            <v>SIN DATOS</v>
          </cell>
          <cell r="X328" t="str">
            <v>26/08/1993</v>
          </cell>
          <cell r="Y328" t="str">
            <v>Femenino</v>
          </cell>
          <cell r="Z328" t="str">
            <v>Soltero</v>
          </cell>
          <cell r="AA328" t="str">
            <v>SIN DATOS</v>
          </cell>
          <cell r="AB328">
            <v>0</v>
          </cell>
          <cell r="AC328" t="str">
            <v>sherleystefhany@gmail.com</v>
          </cell>
          <cell r="AD328" t="str">
            <v>961239195</v>
          </cell>
          <cell r="AE328" t="str">
            <v>Superior Universitario</v>
          </cell>
          <cell r="AF328" t="str">
            <v>Superior completo</v>
          </cell>
          <cell r="AG328" t="str">
            <v>ENFERMERA(O)</v>
          </cell>
          <cell r="AH328" t="str">
            <v>TITULO</v>
          </cell>
        </row>
        <row r="329">
          <cell r="S329" t="str">
            <v>46006157</v>
          </cell>
          <cell r="T329" t="str">
            <v>ELISA MADAY</v>
          </cell>
          <cell r="U329" t="str">
            <v>HUERTA</v>
          </cell>
          <cell r="V329" t="str">
            <v>URRUTIA</v>
          </cell>
          <cell r="W329" t="str">
            <v>SIN DATOS</v>
          </cell>
          <cell r="X329" t="str">
            <v>03/03/1989</v>
          </cell>
          <cell r="Y329" t="str">
            <v>Femenino</v>
          </cell>
          <cell r="Z329" t="str">
            <v>Soltero</v>
          </cell>
          <cell r="AA329" t="str">
            <v>JR. GRAU 254</v>
          </cell>
          <cell r="AB329" t="str">
            <v>10460061577</v>
          </cell>
          <cell r="AC329">
            <v>0</v>
          </cell>
          <cell r="AD329" t="str">
            <v>913004350</v>
          </cell>
          <cell r="AE329" t="str">
            <v>Superior Universitario</v>
          </cell>
          <cell r="AF329" t="str">
            <v>Superior completo</v>
          </cell>
          <cell r="AG329" t="str">
            <v>ENFERMERA(O)</v>
          </cell>
          <cell r="AH329" t="str">
            <v>TITULO</v>
          </cell>
        </row>
        <row r="330">
          <cell r="S330" t="str">
            <v>47590197</v>
          </cell>
          <cell r="T330" t="str">
            <v>DORIS</v>
          </cell>
          <cell r="U330" t="str">
            <v>HUARHUACHI</v>
          </cell>
          <cell r="V330" t="str">
            <v>DIAZ</v>
          </cell>
          <cell r="W330" t="str">
            <v>SIN DATOS</v>
          </cell>
          <cell r="X330" t="str">
            <v>16/01/1992</v>
          </cell>
          <cell r="Y330" t="str">
            <v>Femenino</v>
          </cell>
          <cell r="Z330" t="str">
            <v>Soltero</v>
          </cell>
          <cell r="AA330" t="str">
            <v>SIN DATOS</v>
          </cell>
          <cell r="AB330" t="str">
            <v>10475901971</v>
          </cell>
          <cell r="AC330" t="str">
            <v>dorishuarhuachidiaz@gmail.com</v>
          </cell>
          <cell r="AD330" t="str">
            <v>931222602</v>
          </cell>
          <cell r="AE330" t="str">
            <v>Superior Técnico</v>
          </cell>
          <cell r="AF330" t="str">
            <v>Técnico superior completo</v>
          </cell>
          <cell r="AG330" t="str">
            <v>TECNICO EN ENFERMERIA</v>
          </cell>
          <cell r="AH330" t="str">
            <v>TITULO</v>
          </cell>
        </row>
        <row r="331">
          <cell r="S331" t="str">
            <v>41464806</v>
          </cell>
          <cell r="T331" t="str">
            <v>EDMAR</v>
          </cell>
          <cell r="U331" t="str">
            <v>PALOMINO</v>
          </cell>
          <cell r="V331" t="str">
            <v>PUNIL</v>
          </cell>
          <cell r="W331" t="str">
            <v>SIN DATOS</v>
          </cell>
          <cell r="X331" t="str">
            <v>15/07/1981</v>
          </cell>
          <cell r="Y331" t="str">
            <v>Masculino</v>
          </cell>
          <cell r="Z331" t="str">
            <v>Casado</v>
          </cell>
          <cell r="AA331" t="str">
            <v>BARRIO LLIMPE - CHINCHEROS</v>
          </cell>
          <cell r="AB331">
            <v>0</v>
          </cell>
          <cell r="AC331">
            <v>0</v>
          </cell>
          <cell r="AD331">
            <v>0</v>
          </cell>
          <cell r="AE331" t="str">
            <v>Superior Técnico</v>
          </cell>
          <cell r="AF331" t="str">
            <v>Técnico superior completo</v>
          </cell>
          <cell r="AG331" t="str">
            <v>TECNICO EN ENFERMERIA</v>
          </cell>
          <cell r="AH331" t="str">
            <v>TITULO</v>
          </cell>
        </row>
        <row r="332">
          <cell r="S332" t="str">
            <v>46928851</v>
          </cell>
          <cell r="T332" t="str">
            <v>JULY CONSUELO</v>
          </cell>
          <cell r="U332" t="str">
            <v>MALCA</v>
          </cell>
          <cell r="V332" t="str">
            <v>CUBAS</v>
          </cell>
          <cell r="W332" t="str">
            <v>SIN DATOS</v>
          </cell>
          <cell r="X332" t="str">
            <v>10/12/1991</v>
          </cell>
          <cell r="Y332" t="str">
            <v>Femenino</v>
          </cell>
          <cell r="Z332" t="str">
            <v>Soltero</v>
          </cell>
          <cell r="AA332" t="str">
            <v>CL. FRANCISCO PIZARRO 229 CPM. VERDUM</v>
          </cell>
          <cell r="AB332">
            <v>0</v>
          </cell>
          <cell r="AC332">
            <v>0</v>
          </cell>
          <cell r="AD332">
            <v>0</v>
          </cell>
          <cell r="AE332" t="str">
            <v>Superior Universitario</v>
          </cell>
          <cell r="AF332" t="str">
            <v>Superior completo</v>
          </cell>
          <cell r="AG332" t="str">
            <v>PSICOLOGO</v>
          </cell>
          <cell r="AH332" t="str">
            <v>TITULO</v>
          </cell>
        </row>
        <row r="333">
          <cell r="S333" t="str">
            <v>70195032</v>
          </cell>
          <cell r="T333" t="str">
            <v>ABEL</v>
          </cell>
          <cell r="U333" t="str">
            <v>CORONADO</v>
          </cell>
          <cell r="V333" t="str">
            <v>HUAMAN</v>
          </cell>
          <cell r="W333" t="str">
            <v>SIN DATOS</v>
          </cell>
          <cell r="X333" t="str">
            <v>21/08/1995</v>
          </cell>
          <cell r="Y333" t="str">
            <v>Masculino</v>
          </cell>
          <cell r="Z333" t="str">
            <v>Soltero</v>
          </cell>
          <cell r="AA333" t="str">
            <v>CP. ROCCHACC</v>
          </cell>
          <cell r="AB333" t="str">
            <v>10701950320</v>
          </cell>
          <cell r="AC333" t="str">
            <v>96abelch@gmail.com</v>
          </cell>
          <cell r="AD333" t="str">
            <v>916663384</v>
          </cell>
          <cell r="AE333" t="str">
            <v>Superior Técnico</v>
          </cell>
          <cell r="AF333" t="str">
            <v>Técnico superior completo</v>
          </cell>
          <cell r="AG333" t="str">
            <v>TECNICO EN ENFERMERIA</v>
          </cell>
          <cell r="AH333" t="str">
            <v>TITULO</v>
          </cell>
        </row>
        <row r="334">
          <cell r="S334" t="str">
            <v>47449045</v>
          </cell>
          <cell r="T334" t="str">
            <v>VANESSA</v>
          </cell>
          <cell r="U334" t="str">
            <v>DIAZ</v>
          </cell>
          <cell r="V334" t="str">
            <v>HUARHUACHI</v>
          </cell>
          <cell r="W334" t="str">
            <v>SIN DATOS</v>
          </cell>
          <cell r="X334" t="str">
            <v>19/09/1991</v>
          </cell>
          <cell r="Y334" t="str">
            <v>Femenino</v>
          </cell>
          <cell r="Z334" t="str">
            <v>Soltero</v>
          </cell>
          <cell r="AA334" t="str">
            <v>TRINIDAD MORAN</v>
          </cell>
          <cell r="AB334">
            <v>0</v>
          </cell>
          <cell r="AC334" t="str">
            <v>usmpdiaz.peru@gmail.com</v>
          </cell>
          <cell r="AD334" t="str">
            <v>927865208</v>
          </cell>
          <cell r="AE334" t="str">
            <v>Superior Universitario</v>
          </cell>
          <cell r="AF334" t="str">
            <v>Superior completo</v>
          </cell>
          <cell r="AG334" t="str">
            <v>OBSTETRA</v>
          </cell>
          <cell r="AH334" t="str">
            <v>TITULO</v>
          </cell>
        </row>
        <row r="335">
          <cell r="S335" t="str">
            <v>72612970</v>
          </cell>
          <cell r="T335" t="str">
            <v>ROBERTO RENATO</v>
          </cell>
          <cell r="U335" t="str">
            <v>ARCONDO</v>
          </cell>
          <cell r="V335" t="str">
            <v>VARGAS</v>
          </cell>
          <cell r="W335" t="str">
            <v>SIN DATOS</v>
          </cell>
          <cell r="X335" t="str">
            <v>22/02/1992</v>
          </cell>
          <cell r="Y335" t="str">
            <v>Masculino</v>
          </cell>
          <cell r="Z335" t="str">
            <v>Soltero</v>
          </cell>
          <cell r="AA335" t="str">
            <v>LA RODA MZ.F LT.21 URB.MAYORAZGO CHICO</v>
          </cell>
          <cell r="AB335">
            <v>0</v>
          </cell>
          <cell r="AC335" t="str">
            <v>roberto.arcondo@upch.pe,renato.arcondo@gmail.com</v>
          </cell>
          <cell r="AD335" t="str">
            <v>974135577,916077971</v>
          </cell>
          <cell r="AE335" t="str">
            <v>Superior Universitario</v>
          </cell>
          <cell r="AF335" t="str">
            <v>Superior completo</v>
          </cell>
          <cell r="AG335" t="str">
            <v>MEDICO CIRUJANO</v>
          </cell>
          <cell r="AH335" t="str">
            <v>TITULO</v>
          </cell>
        </row>
        <row r="336">
          <cell r="S336" t="str">
            <v>44083551</v>
          </cell>
          <cell r="T336" t="str">
            <v>LIZ KELLY</v>
          </cell>
          <cell r="U336" t="str">
            <v>AQUISE</v>
          </cell>
          <cell r="V336" t="str">
            <v>PILLACA</v>
          </cell>
          <cell r="W336" t="str">
            <v>SIN DATOS</v>
          </cell>
          <cell r="X336" t="str">
            <v>06/02/1987</v>
          </cell>
          <cell r="Y336" t="str">
            <v>Femenino</v>
          </cell>
          <cell r="Z336" t="str">
            <v>Soltero</v>
          </cell>
          <cell r="AA336" t="str">
            <v>C.P.CHUPARO</v>
          </cell>
          <cell r="AB336" t="str">
            <v>10440835517</v>
          </cell>
          <cell r="AC336" t="str">
            <v>smeralda20292304@gmail.com</v>
          </cell>
          <cell r="AD336" t="str">
            <v>918556423</v>
          </cell>
          <cell r="AE336" t="str">
            <v>Superior Universitario</v>
          </cell>
          <cell r="AF336" t="str">
            <v>Superior completo</v>
          </cell>
          <cell r="AG336" t="str">
            <v>TECNICO EN ENFERMERIA</v>
          </cell>
          <cell r="AH336" t="str">
            <v>TITULO</v>
          </cell>
        </row>
        <row r="337">
          <cell r="S337" t="str">
            <v>44083551</v>
          </cell>
          <cell r="T337" t="str">
            <v>LIZ KELLY</v>
          </cell>
          <cell r="U337" t="str">
            <v>AQUISE</v>
          </cell>
          <cell r="V337" t="str">
            <v>PILLACA</v>
          </cell>
          <cell r="W337" t="str">
            <v>SIN DATOS</v>
          </cell>
          <cell r="X337" t="str">
            <v>06/02/1987</v>
          </cell>
          <cell r="Y337" t="str">
            <v>Femenino</v>
          </cell>
          <cell r="Z337" t="str">
            <v>Soltero</v>
          </cell>
          <cell r="AA337" t="str">
            <v>C.P.CHUPARO</v>
          </cell>
          <cell r="AB337" t="str">
            <v>10440835517</v>
          </cell>
          <cell r="AC337" t="str">
            <v>smeralda20292304@gmail.com</v>
          </cell>
          <cell r="AD337" t="str">
            <v>918556423</v>
          </cell>
          <cell r="AE337" t="str">
            <v>Superior Universitario</v>
          </cell>
          <cell r="AF337" t="str">
            <v>Superior completo</v>
          </cell>
          <cell r="AG337" t="str">
            <v>TECNICO EN ENFERMERIA</v>
          </cell>
          <cell r="AH337" t="str">
            <v>TITULO</v>
          </cell>
        </row>
        <row r="338">
          <cell r="S338" t="str">
            <v>47223212</v>
          </cell>
          <cell r="T338" t="str">
            <v>MASHEL SHANDERLY</v>
          </cell>
          <cell r="U338" t="str">
            <v>CHUQUITAYPE</v>
          </cell>
          <cell r="V338" t="str">
            <v>GRANADA</v>
          </cell>
          <cell r="W338" t="str">
            <v>SIN DATOS</v>
          </cell>
          <cell r="X338" t="str">
            <v>20/04/1988</v>
          </cell>
          <cell r="Y338" t="str">
            <v>Femenino</v>
          </cell>
          <cell r="Z338" t="str">
            <v>Soltero</v>
          </cell>
          <cell r="AA338" t="str">
            <v>SIN DATOS</v>
          </cell>
          <cell r="AB338">
            <v>0</v>
          </cell>
          <cell r="AC338" t="str">
            <v>shaielchg@gmail.com</v>
          </cell>
          <cell r="AD338" t="str">
            <v>984854834</v>
          </cell>
          <cell r="AE338" t="str">
            <v>Superior Universitario</v>
          </cell>
          <cell r="AF338" t="str">
            <v>Superior completo</v>
          </cell>
          <cell r="AG338" t="str">
            <v>NUTRICIONISTA</v>
          </cell>
          <cell r="AH338" t="str">
            <v>TITULO</v>
          </cell>
        </row>
        <row r="339">
          <cell r="S339" t="str">
            <v>70171682</v>
          </cell>
          <cell r="T339" t="str">
            <v>NICOLL ALEXANDRA</v>
          </cell>
          <cell r="U339" t="str">
            <v>QUISPE</v>
          </cell>
          <cell r="V339" t="str">
            <v>ACCHA</v>
          </cell>
          <cell r="W339" t="str">
            <v>SIN DATOS</v>
          </cell>
          <cell r="X339" t="str">
            <v>25/08/1998</v>
          </cell>
          <cell r="Y339" t="str">
            <v>Femenino</v>
          </cell>
          <cell r="Z339" t="str">
            <v>Soltero</v>
          </cell>
          <cell r="AA339" t="str">
            <v>JR.AYACUCHO 370 TALAVERA</v>
          </cell>
          <cell r="AB339" t="str">
            <v>10701716820</v>
          </cell>
          <cell r="AC339" t="str">
            <v>nicoll25dvg@gmail.com</v>
          </cell>
          <cell r="AD339" t="str">
            <v>910218544</v>
          </cell>
          <cell r="AE339" t="str">
            <v>Superior Técnico</v>
          </cell>
          <cell r="AF339" t="str">
            <v>Técnico superior completo</v>
          </cell>
          <cell r="AG339" t="str">
            <v>TECNICO DE FARMACIA</v>
          </cell>
          <cell r="AH339" t="str">
            <v>TITULO</v>
          </cell>
        </row>
        <row r="340">
          <cell r="S340" t="str">
            <v>44060520</v>
          </cell>
          <cell r="T340" t="str">
            <v>ROSMERY</v>
          </cell>
          <cell r="U340" t="str">
            <v>LAGOS</v>
          </cell>
          <cell r="V340" t="str">
            <v>QUISPE</v>
          </cell>
          <cell r="W340" t="str">
            <v>SIN DATOS</v>
          </cell>
          <cell r="X340" t="str">
            <v>05/02/1987</v>
          </cell>
          <cell r="Y340" t="str">
            <v>Femenino</v>
          </cell>
          <cell r="Z340" t="str">
            <v>Soltero</v>
          </cell>
          <cell r="AA340" t="str">
            <v>JR. DAVID SAMANEZ OCAMPO 352</v>
          </cell>
          <cell r="AB340">
            <v>0</v>
          </cell>
          <cell r="AC340" t="str">
            <v>azuracelia@hotmail.com</v>
          </cell>
          <cell r="AD340" t="str">
            <v>950862927</v>
          </cell>
          <cell r="AE340" t="str">
            <v>Superior Universitario</v>
          </cell>
          <cell r="AF340" t="str">
            <v>Superior completo</v>
          </cell>
          <cell r="AG340" t="str">
            <v>OBSTETRA</v>
          </cell>
          <cell r="AH340" t="str">
            <v>TITULO</v>
          </cell>
        </row>
        <row r="341">
          <cell r="S341" t="str">
            <v>46868267</v>
          </cell>
          <cell r="T341" t="str">
            <v>VANESSA</v>
          </cell>
          <cell r="U341" t="str">
            <v>ATAUCUSI</v>
          </cell>
          <cell r="V341" t="str">
            <v>ORE</v>
          </cell>
          <cell r="W341" t="str">
            <v>SIN DATOS</v>
          </cell>
          <cell r="X341" t="str">
            <v>20/01/1991</v>
          </cell>
          <cell r="Y341" t="str">
            <v>Femenino</v>
          </cell>
          <cell r="Z341" t="str">
            <v>Soltero</v>
          </cell>
          <cell r="AA341" t="str">
            <v>SIN DATOS</v>
          </cell>
          <cell r="AB341">
            <v>0</v>
          </cell>
          <cell r="AC341" t="str">
            <v>vaneza.ato@gmail.com</v>
          </cell>
          <cell r="AD341" t="str">
            <v>912750873</v>
          </cell>
          <cell r="AE341" t="str">
            <v>Superior Universitario</v>
          </cell>
          <cell r="AF341" t="str">
            <v>Superior completo</v>
          </cell>
          <cell r="AG341" t="str">
            <v>BIOLOGO</v>
          </cell>
          <cell r="AH341" t="str">
            <v>TITULO</v>
          </cell>
        </row>
        <row r="342">
          <cell r="S342" t="str">
            <v>31164280</v>
          </cell>
          <cell r="T342" t="str">
            <v>DOLORES</v>
          </cell>
          <cell r="U342" t="str">
            <v>FLORES</v>
          </cell>
          <cell r="V342" t="str">
            <v>PUMAYAULI</v>
          </cell>
          <cell r="W342" t="str">
            <v>SIN DATOS</v>
          </cell>
          <cell r="X342" t="str">
            <v>04/01/1958</v>
          </cell>
          <cell r="Y342" t="str">
            <v>Femenino</v>
          </cell>
          <cell r="Z342" t="str">
            <v>Soltero</v>
          </cell>
          <cell r="AA342" t="str">
            <v>C.P RIO BLANCO</v>
          </cell>
          <cell r="AB342" t="str">
            <v>10311642800</v>
          </cell>
          <cell r="AC342" t="str">
            <v>dolores_fp10@gmail.com</v>
          </cell>
          <cell r="AD342" t="str">
            <v>944060126</v>
          </cell>
          <cell r="AE342" t="str">
            <v>Superior Técnico</v>
          </cell>
          <cell r="AF342" t="str">
            <v>Técnico superior completo</v>
          </cell>
          <cell r="AG342" t="str">
            <v>TECNICO EN ENFERMERIA</v>
          </cell>
          <cell r="AH342" t="str">
            <v>TITULO</v>
          </cell>
        </row>
        <row r="343">
          <cell r="S343" t="str">
            <v>41892171</v>
          </cell>
          <cell r="T343" t="str">
            <v>MARLENY</v>
          </cell>
          <cell r="U343" t="str">
            <v>GOMEZ</v>
          </cell>
          <cell r="V343" t="str">
            <v>BARRIENTOS</v>
          </cell>
          <cell r="W343" t="str">
            <v>SIN DATOS</v>
          </cell>
          <cell r="X343" t="str">
            <v>11/02/1983</v>
          </cell>
          <cell r="Y343" t="str">
            <v>Femenino</v>
          </cell>
          <cell r="Z343" t="str">
            <v>Soltero</v>
          </cell>
          <cell r="AA343" t="str">
            <v>C.P. RIO BLANCO</v>
          </cell>
          <cell r="AB343" t="str">
            <v>1041892170</v>
          </cell>
          <cell r="AC343" t="str">
            <v>marlenygb13@gmail.com</v>
          </cell>
          <cell r="AD343" t="str">
            <v>910823881</v>
          </cell>
          <cell r="AE343" t="str">
            <v>Superior Universitario</v>
          </cell>
          <cell r="AF343" t="str">
            <v>Superior completo</v>
          </cell>
          <cell r="AG343" t="str">
            <v>OBSTETRA</v>
          </cell>
          <cell r="AH343" t="str">
            <v>TITULO</v>
          </cell>
        </row>
        <row r="344">
          <cell r="S344" t="str">
            <v>31152383</v>
          </cell>
          <cell r="T344" t="str">
            <v>DAMIAN</v>
          </cell>
          <cell r="U344" t="str">
            <v>QUINTANA</v>
          </cell>
          <cell r="V344" t="str">
            <v>ARANDIA</v>
          </cell>
          <cell r="W344" t="str">
            <v>SIN DATOS</v>
          </cell>
          <cell r="X344" t="str">
            <v>28/02/1959</v>
          </cell>
          <cell r="Y344" t="str">
            <v>Masculino</v>
          </cell>
          <cell r="Z344" t="str">
            <v>Soltero</v>
          </cell>
          <cell r="AA344" t="str">
            <v>PRIMAVERA S/N</v>
          </cell>
          <cell r="AB344" t="str">
            <v>10311523835</v>
          </cell>
          <cell r="AC344">
            <v>0</v>
          </cell>
          <cell r="AD344" t="str">
            <v>975520181</v>
          </cell>
          <cell r="AE344" t="str">
            <v>Secundaria</v>
          </cell>
          <cell r="AF344" t="str">
            <v>Secundaria completa</v>
          </cell>
          <cell r="AG344">
            <v>0</v>
          </cell>
          <cell r="AH344">
            <v>0</v>
          </cell>
        </row>
        <row r="345">
          <cell r="S345" t="str">
            <v>25860617</v>
          </cell>
          <cell r="T345" t="str">
            <v>LUCY HAYDEE</v>
          </cell>
          <cell r="U345" t="str">
            <v>HUAMAN</v>
          </cell>
          <cell r="V345" t="str">
            <v>TENORIO</v>
          </cell>
          <cell r="W345" t="str">
            <v>SIN DATOS</v>
          </cell>
          <cell r="X345" t="str">
            <v>13/07/1978</v>
          </cell>
          <cell r="Y345" t="str">
            <v>Femenino</v>
          </cell>
          <cell r="Z345" t="str">
            <v>Soltero</v>
          </cell>
          <cell r="AA345" t="str">
            <v>ANEXO SAURI</v>
          </cell>
          <cell r="AB345" t="str">
            <v>10258606171</v>
          </cell>
          <cell r="AC345" t="str">
            <v>huamantenorio2@hotmail.com</v>
          </cell>
          <cell r="AD345" t="str">
            <v>948662589</v>
          </cell>
          <cell r="AE345" t="str">
            <v>Superior Técnico</v>
          </cell>
          <cell r="AF345" t="str">
            <v>Técnico superior completo</v>
          </cell>
          <cell r="AG345" t="str">
            <v>TECNICO EN ENFERMERIA</v>
          </cell>
          <cell r="AH345" t="str">
            <v>TITULO</v>
          </cell>
        </row>
        <row r="346">
          <cell r="S346" t="str">
            <v>31480426</v>
          </cell>
          <cell r="T346" t="str">
            <v>RUFINO</v>
          </cell>
          <cell r="U346" t="str">
            <v>HUARHUACHI</v>
          </cell>
          <cell r="V346" t="str">
            <v>QUISPE</v>
          </cell>
          <cell r="W346" t="str">
            <v>SIN DATOS</v>
          </cell>
          <cell r="X346" t="str">
            <v>29/04/1968</v>
          </cell>
          <cell r="Y346" t="str">
            <v>Masculino</v>
          </cell>
          <cell r="Z346" t="str">
            <v>Casado</v>
          </cell>
          <cell r="AA346" t="str">
            <v>C.P. TOCCSO SAURI</v>
          </cell>
          <cell r="AB346" t="str">
            <v>10314804266</v>
          </cell>
          <cell r="AC346" t="str">
            <v>ronyruf_77@hotmail.com</v>
          </cell>
          <cell r="AD346" t="str">
            <v>949858559</v>
          </cell>
          <cell r="AE346" t="str">
            <v>Superior Universitario</v>
          </cell>
          <cell r="AF346" t="str">
            <v>Superior completo</v>
          </cell>
          <cell r="AG346" t="str">
            <v>OBSTETRA</v>
          </cell>
          <cell r="AH346" t="str">
            <v>TITULO</v>
          </cell>
        </row>
        <row r="347">
          <cell r="S347" t="str">
            <v>44566677</v>
          </cell>
          <cell r="T347" t="str">
            <v>CHARLES</v>
          </cell>
          <cell r="U347" t="str">
            <v>YUPANQUI</v>
          </cell>
          <cell r="V347" t="str">
            <v>TENORIO</v>
          </cell>
          <cell r="W347" t="str">
            <v>SIN DATOS</v>
          </cell>
          <cell r="X347" t="str">
            <v>12/08/1986</v>
          </cell>
          <cell r="Y347" t="str">
            <v>Masculino</v>
          </cell>
          <cell r="Z347" t="str">
            <v>Soltero</v>
          </cell>
          <cell r="AA347" t="str">
            <v>CP.HUARAPARI</v>
          </cell>
          <cell r="AB347" t="str">
            <v>10445666772</v>
          </cell>
          <cell r="AC347">
            <v>0</v>
          </cell>
          <cell r="AD347" t="str">
            <v>999038002</v>
          </cell>
          <cell r="AE347" t="str">
            <v>Superior Técnico</v>
          </cell>
          <cell r="AF347" t="str">
            <v>Técnico superior completo</v>
          </cell>
          <cell r="AG347" t="str">
            <v>TECNICO EN ENFERMERIA</v>
          </cell>
          <cell r="AH347" t="str">
            <v>TITULO</v>
          </cell>
        </row>
        <row r="348">
          <cell r="S348" t="str">
            <v>47023475</v>
          </cell>
          <cell r="T348" t="str">
            <v>DEYSI ROOS MERY</v>
          </cell>
          <cell r="U348" t="str">
            <v>PEREZ</v>
          </cell>
          <cell r="V348" t="str">
            <v>VARGAS</v>
          </cell>
          <cell r="W348" t="str">
            <v>SIN DATOS</v>
          </cell>
          <cell r="X348" t="str">
            <v>10/12/1990</v>
          </cell>
          <cell r="Y348" t="str">
            <v>Femenino</v>
          </cell>
          <cell r="Z348" t="str">
            <v>Soltero</v>
          </cell>
          <cell r="AA348" t="str">
            <v>BARRIO CCOLLPAPAMPA</v>
          </cell>
          <cell r="AB348" t="str">
            <v>10470234755</v>
          </cell>
          <cell r="AC348" t="str">
            <v>deysiperezvargas@hotmail.com</v>
          </cell>
          <cell r="AD348" t="str">
            <v>921002865</v>
          </cell>
          <cell r="AE348" t="str">
            <v>Superior Técnico</v>
          </cell>
          <cell r="AF348" t="str">
            <v>Técnico superior completo</v>
          </cell>
          <cell r="AG348" t="str">
            <v>TECNICO EN ENFERMERIA</v>
          </cell>
          <cell r="AH348" t="str">
            <v>TITULO</v>
          </cell>
        </row>
        <row r="349">
          <cell r="S349" t="str">
            <v>45049048</v>
          </cell>
          <cell r="T349" t="str">
            <v>DIANA</v>
          </cell>
          <cell r="U349" t="str">
            <v>CHIRINOS</v>
          </cell>
          <cell r="V349" t="str">
            <v>ORTIZ</v>
          </cell>
          <cell r="W349" t="str">
            <v>SIN DATOS</v>
          </cell>
          <cell r="X349" t="str">
            <v>16/10/1987</v>
          </cell>
          <cell r="Y349" t="str">
            <v>Femenino</v>
          </cell>
          <cell r="Z349" t="str">
            <v>Soltero</v>
          </cell>
          <cell r="AA349" t="str">
            <v>AV.LOS NOGALES 514</v>
          </cell>
          <cell r="AB349" t="str">
            <v>10450490488</v>
          </cell>
          <cell r="AC349" t="str">
            <v>dianachirinosortiz@gmail.com</v>
          </cell>
          <cell r="AD349" t="str">
            <v>986818639,986049234</v>
          </cell>
          <cell r="AE349" t="str">
            <v>Superior Universitario</v>
          </cell>
          <cell r="AF349" t="str">
            <v>Superior completo</v>
          </cell>
          <cell r="AG349" t="str">
            <v>OBSTETRA</v>
          </cell>
          <cell r="AH349" t="str">
            <v>TITULO</v>
          </cell>
        </row>
        <row r="350">
          <cell r="S350" t="str">
            <v>47415394</v>
          </cell>
          <cell r="T350" t="str">
            <v>HILDA</v>
          </cell>
          <cell r="U350" t="str">
            <v>MALDONADO</v>
          </cell>
          <cell r="V350" t="str">
            <v>PALOMINO</v>
          </cell>
          <cell r="W350" t="str">
            <v>SIN DATOS</v>
          </cell>
          <cell r="X350" t="str">
            <v>23/03/1990</v>
          </cell>
          <cell r="Y350" t="str">
            <v>Femenino</v>
          </cell>
          <cell r="Z350" t="str">
            <v>Soltero</v>
          </cell>
          <cell r="AA350" t="str">
            <v>SIN DATOS</v>
          </cell>
          <cell r="AB350">
            <v>0</v>
          </cell>
          <cell r="AC350" t="str">
            <v>hil_lamariposa_1250@hotmail.com</v>
          </cell>
          <cell r="AD350" t="str">
            <v>994860637</v>
          </cell>
          <cell r="AE350" t="str">
            <v>Superior Técnico</v>
          </cell>
          <cell r="AF350" t="str">
            <v>Técnico superior completo</v>
          </cell>
          <cell r="AG350" t="str">
            <v>TECNICO LABORATORISTA</v>
          </cell>
          <cell r="AH350" t="str">
            <v>TITULO</v>
          </cell>
        </row>
        <row r="351">
          <cell r="S351" t="str">
            <v>73592870</v>
          </cell>
          <cell r="T351" t="str">
            <v>WILMAR</v>
          </cell>
          <cell r="U351" t="str">
            <v>TENORIO</v>
          </cell>
          <cell r="V351" t="str">
            <v>YUPANQUI</v>
          </cell>
          <cell r="W351" t="str">
            <v>SIN DATOS</v>
          </cell>
          <cell r="X351" t="str">
            <v>04/03/2001</v>
          </cell>
          <cell r="Y351" t="str">
            <v>Masculino</v>
          </cell>
          <cell r="Z351" t="str">
            <v>Soltero</v>
          </cell>
          <cell r="AA351" t="str">
            <v>C.P. TOCCSO</v>
          </cell>
          <cell r="AB351">
            <v>0</v>
          </cell>
          <cell r="AC351">
            <v>0</v>
          </cell>
          <cell r="AD351">
            <v>0</v>
          </cell>
          <cell r="AE351" t="str">
            <v>Secundaria</v>
          </cell>
          <cell r="AF351" t="str">
            <v>Secundaria completa</v>
          </cell>
          <cell r="AG351">
            <v>0</v>
          </cell>
          <cell r="AH351">
            <v>0</v>
          </cell>
        </row>
        <row r="352">
          <cell r="S352" t="str">
            <v>44159749</v>
          </cell>
          <cell r="T352" t="str">
            <v>DILMARK</v>
          </cell>
          <cell r="U352" t="str">
            <v>VALDIVIA</v>
          </cell>
          <cell r="V352" t="str">
            <v>ROJAS</v>
          </cell>
          <cell r="W352" t="str">
            <v>SIN DATOS</v>
          </cell>
          <cell r="X352" t="str">
            <v>25/01/1987</v>
          </cell>
          <cell r="Y352" t="str">
            <v>Masculino</v>
          </cell>
          <cell r="Z352" t="str">
            <v>Soltero</v>
          </cell>
          <cell r="AA352" t="str">
            <v>AV VILLAZON KM 7 1/2</v>
          </cell>
          <cell r="AB352">
            <v>0</v>
          </cell>
          <cell r="AC352" t="str">
            <v>dilmark2587@hotmail.com</v>
          </cell>
          <cell r="AD352" t="str">
            <v>962179560</v>
          </cell>
          <cell r="AE352" t="str">
            <v>Superior Universitario</v>
          </cell>
          <cell r="AF352" t="str">
            <v>Superior completo</v>
          </cell>
          <cell r="AG352" t="str">
            <v>MEDICO CIRUJANO</v>
          </cell>
          <cell r="AH352" t="str">
            <v>BACHILLER</v>
          </cell>
        </row>
        <row r="353">
          <cell r="S353" t="str">
            <v>40736033</v>
          </cell>
          <cell r="T353" t="str">
            <v>MARIBEL</v>
          </cell>
          <cell r="U353" t="str">
            <v>HUAÑA</v>
          </cell>
          <cell r="V353" t="str">
            <v>CAYLLAHUA</v>
          </cell>
          <cell r="W353" t="str">
            <v>SIN DATOS</v>
          </cell>
          <cell r="X353" t="str">
            <v>28/07/1980</v>
          </cell>
          <cell r="Y353" t="str">
            <v>Femenino</v>
          </cell>
          <cell r="Z353" t="str">
            <v>Soltero</v>
          </cell>
          <cell r="AA353" t="str">
            <v>JR. SAN MARTIN 110</v>
          </cell>
          <cell r="AB353" t="str">
            <v>10407360333</v>
          </cell>
          <cell r="AC353" t="str">
            <v>maribelhua123@gmail.com,marihuacay@gmail.com</v>
          </cell>
          <cell r="AD353" t="str">
            <v>978071306</v>
          </cell>
          <cell r="AE353" t="str">
            <v>Superior Técnico</v>
          </cell>
          <cell r="AF353" t="str">
            <v>Técnico superior completo</v>
          </cell>
          <cell r="AG353" t="str">
            <v>TECNICO EN ENFERMERIA</v>
          </cell>
          <cell r="AH353" t="str">
            <v>TITULO</v>
          </cell>
        </row>
        <row r="354">
          <cell r="S354" t="str">
            <v>09746951</v>
          </cell>
          <cell r="T354" t="str">
            <v>LUCILA MARIA</v>
          </cell>
          <cell r="U354" t="str">
            <v>MARTINEZ</v>
          </cell>
          <cell r="V354" t="str">
            <v>FRANCO</v>
          </cell>
          <cell r="W354" t="str">
            <v>SIN DATOS</v>
          </cell>
          <cell r="X354" t="str">
            <v>04/04/1972</v>
          </cell>
          <cell r="Y354" t="str">
            <v>Femenino</v>
          </cell>
          <cell r="Z354" t="str">
            <v>Soltero</v>
          </cell>
          <cell r="AA354" t="str">
            <v>TUPAC AMARU</v>
          </cell>
          <cell r="AB354" t="str">
            <v>10097469518</v>
          </cell>
          <cell r="AC354" t="str">
            <v>lucilamariam04@outlook.com</v>
          </cell>
          <cell r="AD354" t="str">
            <v>991102779</v>
          </cell>
          <cell r="AE354" t="str">
            <v>Superior Universitario</v>
          </cell>
          <cell r="AF354" t="str">
            <v>Superior completo</v>
          </cell>
          <cell r="AG354" t="str">
            <v>OBSTETRA</v>
          </cell>
          <cell r="AH354" t="str">
            <v>TITULO</v>
          </cell>
        </row>
        <row r="355">
          <cell r="S355" t="str">
            <v>31479235</v>
          </cell>
          <cell r="T355" t="str">
            <v>JULIO</v>
          </cell>
          <cell r="U355" t="str">
            <v>YAÑE</v>
          </cell>
          <cell r="V355" t="str">
            <v>ACEVEDO</v>
          </cell>
          <cell r="W355" t="str">
            <v>SIN DATOS</v>
          </cell>
          <cell r="X355" t="str">
            <v>28/07/1969</v>
          </cell>
          <cell r="Y355" t="str">
            <v>Masculino</v>
          </cell>
          <cell r="Z355" t="str">
            <v>Casado</v>
          </cell>
          <cell r="AA355" t="str">
            <v>CP PUMACHUCO</v>
          </cell>
          <cell r="AB355" t="str">
            <v>10314792357</v>
          </cell>
          <cell r="AC355" t="str">
            <v>juliojjya92@gmail.com</v>
          </cell>
          <cell r="AD355" t="str">
            <v>938386463,967771572</v>
          </cell>
          <cell r="AE355" t="str">
            <v>Superior Técnico</v>
          </cell>
          <cell r="AF355" t="str">
            <v>Técnico superior completo</v>
          </cell>
          <cell r="AG355" t="str">
            <v>TECNICO EN ENFERMERIA</v>
          </cell>
          <cell r="AH355" t="str">
            <v>TITULO</v>
          </cell>
        </row>
        <row r="356">
          <cell r="S356" t="str">
            <v>47440837</v>
          </cell>
          <cell r="T356" t="str">
            <v>NOEMI LUZ</v>
          </cell>
          <cell r="U356" t="str">
            <v>CCORAHUA</v>
          </cell>
          <cell r="V356" t="str">
            <v>RICRA</v>
          </cell>
          <cell r="W356" t="str">
            <v>SIN DATOS</v>
          </cell>
          <cell r="X356" t="str">
            <v>21/02/1991</v>
          </cell>
          <cell r="Y356" t="str">
            <v>Femenino</v>
          </cell>
          <cell r="Z356" t="str">
            <v>Soltero</v>
          </cell>
          <cell r="AA356" t="str">
            <v>SIN DATOS</v>
          </cell>
          <cell r="AB356">
            <v>0</v>
          </cell>
          <cell r="AC356">
            <v>0</v>
          </cell>
          <cell r="AD356">
            <v>0</v>
          </cell>
          <cell r="AE356" t="str">
            <v>Superior Universitario</v>
          </cell>
          <cell r="AF356" t="str">
            <v>Superior completo</v>
          </cell>
          <cell r="AG356" t="str">
            <v>ENFERMERA(O)</v>
          </cell>
          <cell r="AH356" t="str">
            <v>TITULO</v>
          </cell>
        </row>
        <row r="357">
          <cell r="S357" t="str">
            <v>47192067</v>
          </cell>
          <cell r="T357" t="str">
            <v>CRISTIAN ANDRE</v>
          </cell>
          <cell r="U357" t="str">
            <v>DIAZ</v>
          </cell>
          <cell r="V357" t="str">
            <v>DELGADO</v>
          </cell>
          <cell r="W357" t="str">
            <v>SIN DATOS</v>
          </cell>
          <cell r="X357" t="str">
            <v>04/08/1992</v>
          </cell>
          <cell r="Y357" t="str">
            <v>Masculino</v>
          </cell>
          <cell r="Z357" t="str">
            <v>Soltero</v>
          </cell>
          <cell r="AA357" t="str">
            <v>JUNIN</v>
          </cell>
          <cell r="AB357">
            <v>0</v>
          </cell>
          <cell r="AC357">
            <v>0</v>
          </cell>
          <cell r="AD357">
            <v>0</v>
          </cell>
          <cell r="AE357" t="str">
            <v>Superior Universitario</v>
          </cell>
          <cell r="AF357" t="str">
            <v>Superior completo</v>
          </cell>
          <cell r="AG357" t="str">
            <v>MEDICO CIRUJANO</v>
          </cell>
          <cell r="AH357" t="str">
            <v>TITULO</v>
          </cell>
        </row>
        <row r="358">
          <cell r="S358" t="str">
            <v>31474103</v>
          </cell>
          <cell r="T358" t="str">
            <v>FAUSTINO JEREMIAS</v>
          </cell>
          <cell r="U358" t="str">
            <v>ARROYO</v>
          </cell>
          <cell r="V358" t="str">
            <v>SALCEDO</v>
          </cell>
          <cell r="W358" t="str">
            <v>SIN DATOS</v>
          </cell>
          <cell r="X358" t="str">
            <v>22/05/1963</v>
          </cell>
          <cell r="Y358" t="str">
            <v>Masculino</v>
          </cell>
          <cell r="Z358" t="str">
            <v>Soltero</v>
          </cell>
          <cell r="AA358" t="str">
            <v>CERCADO ONGOY</v>
          </cell>
          <cell r="AB358" t="str">
            <v>10314741035</v>
          </cell>
          <cell r="AC358">
            <v>0</v>
          </cell>
          <cell r="AD358" t="str">
            <v>950333916</v>
          </cell>
          <cell r="AE358" t="str">
            <v>Superior Técnico</v>
          </cell>
          <cell r="AF358" t="str">
            <v>Técnico superior completo</v>
          </cell>
          <cell r="AG358" t="str">
            <v>TECNICO EN ENFERMERIA</v>
          </cell>
          <cell r="AH358" t="str">
            <v>TITULO</v>
          </cell>
        </row>
        <row r="359">
          <cell r="S359" t="str">
            <v>09908261</v>
          </cell>
          <cell r="T359" t="str">
            <v>EDITH</v>
          </cell>
          <cell r="U359" t="str">
            <v>CURI</v>
          </cell>
          <cell r="V359" t="str">
            <v>QUISPE</v>
          </cell>
          <cell r="W359" t="str">
            <v>SIN DATOS</v>
          </cell>
          <cell r="X359" t="str">
            <v>14/07/1975</v>
          </cell>
          <cell r="Y359" t="str">
            <v>Femenino</v>
          </cell>
          <cell r="Z359" t="str">
            <v>Soltero</v>
          </cell>
          <cell r="AA359" t="str">
            <v>PRIMAVERA</v>
          </cell>
          <cell r="AB359" t="str">
            <v>10099082611</v>
          </cell>
          <cell r="AC359" t="str">
            <v>edithcuriquispe@gmail.com</v>
          </cell>
          <cell r="AD359" t="str">
            <v>964237537</v>
          </cell>
          <cell r="AE359" t="str">
            <v>Superior Técnico</v>
          </cell>
          <cell r="AF359" t="str">
            <v>Técnico superior completo</v>
          </cell>
          <cell r="AG359" t="str">
            <v>TECNICO EN ENFERMERIA</v>
          </cell>
          <cell r="AH359" t="str">
            <v>TITULO</v>
          </cell>
        </row>
        <row r="360">
          <cell r="S360" t="str">
            <v>41416710</v>
          </cell>
          <cell r="T360" t="str">
            <v>ROBERTO CARLOS</v>
          </cell>
          <cell r="U360" t="str">
            <v>GUILLEN</v>
          </cell>
          <cell r="V360" t="str">
            <v>VALDIVIEZO</v>
          </cell>
          <cell r="W360" t="str">
            <v>SIN DATOS</v>
          </cell>
          <cell r="X360" t="str">
            <v>21/04/1982</v>
          </cell>
          <cell r="Y360" t="str">
            <v>Masculino</v>
          </cell>
          <cell r="Z360" t="str">
            <v>Soltero</v>
          </cell>
          <cell r="AA360" t="str">
            <v>HUASCAR</v>
          </cell>
          <cell r="AB360" t="str">
            <v>10414167107</v>
          </cell>
          <cell r="AC360" t="str">
            <v>bio_rcguillen@hotmail.com,biorcguillen@gmail.com,centrodesaludongoy@hotmail.com</v>
          </cell>
          <cell r="AD360">
            <v>0</v>
          </cell>
          <cell r="AE360" t="str">
            <v>Superior Universitario</v>
          </cell>
          <cell r="AF360" t="str">
            <v>Superior completo</v>
          </cell>
          <cell r="AG360" t="str">
            <v>BIOLOGO</v>
          </cell>
          <cell r="AH360" t="str">
            <v>TITULO</v>
          </cell>
        </row>
        <row r="361">
          <cell r="S361" t="str">
            <v>31165101</v>
          </cell>
          <cell r="T361" t="str">
            <v>SONIA</v>
          </cell>
          <cell r="U361" t="str">
            <v>RINCON</v>
          </cell>
          <cell r="V361" t="str">
            <v>YUTO</v>
          </cell>
          <cell r="W361" t="str">
            <v>SIN DATOS</v>
          </cell>
          <cell r="X361" t="str">
            <v>06/12/1966</v>
          </cell>
          <cell r="Y361" t="str">
            <v>Femenino</v>
          </cell>
          <cell r="Z361" t="str">
            <v>Casado</v>
          </cell>
          <cell r="AA361" t="str">
            <v>JR JUAN FRANCISCO RAMOS 341</v>
          </cell>
          <cell r="AB361" t="str">
            <v>10311651019</v>
          </cell>
          <cell r="AC361" t="str">
            <v>soniarincon66@hotmail.com</v>
          </cell>
          <cell r="AD361" t="str">
            <v>940888417</v>
          </cell>
          <cell r="AE361" t="str">
            <v>Superior Técnico</v>
          </cell>
          <cell r="AF361" t="str">
            <v>Técnico superior completo</v>
          </cell>
          <cell r="AG361" t="str">
            <v>TECNICO EN ENFERMERIA</v>
          </cell>
          <cell r="AH361" t="str">
            <v>TITULO</v>
          </cell>
        </row>
        <row r="362">
          <cell r="S362" t="str">
            <v>40679970</v>
          </cell>
          <cell r="T362" t="str">
            <v>WILSON</v>
          </cell>
          <cell r="U362" t="str">
            <v>YUPANQUI</v>
          </cell>
          <cell r="V362" t="str">
            <v>RIPAS</v>
          </cell>
          <cell r="W362" t="str">
            <v>SIN DATOS</v>
          </cell>
          <cell r="X362" t="str">
            <v>01/01/1978</v>
          </cell>
          <cell r="Y362" t="str">
            <v>Masculino</v>
          </cell>
          <cell r="Z362" t="str">
            <v>Casado</v>
          </cell>
          <cell r="AA362" t="str">
            <v>JR.COMERCIO S/N</v>
          </cell>
          <cell r="AB362" t="str">
            <v>10406799706</v>
          </cell>
          <cell r="AC362" t="str">
            <v>wilsonyr21@gmail.com</v>
          </cell>
          <cell r="AD362" t="str">
            <v>987352709</v>
          </cell>
          <cell r="AE362" t="str">
            <v>Superior Universitario</v>
          </cell>
          <cell r="AF362" t="str">
            <v>Superior completo</v>
          </cell>
          <cell r="AG362" t="str">
            <v>ENFERMERA(O)</v>
          </cell>
          <cell r="AH362" t="str">
            <v>TITULO</v>
          </cell>
        </row>
        <row r="363">
          <cell r="S363" t="str">
            <v>43738836</v>
          </cell>
          <cell r="T363" t="str">
            <v>GUILLERMA</v>
          </cell>
          <cell r="U363" t="str">
            <v>VALDEZ</v>
          </cell>
          <cell r="V363" t="str">
            <v>GONZALES</v>
          </cell>
          <cell r="W363" t="str">
            <v>SIN DATOS</v>
          </cell>
          <cell r="X363" t="str">
            <v>18/02/1986</v>
          </cell>
          <cell r="Y363" t="str">
            <v>Femenino</v>
          </cell>
          <cell r="Z363" t="str">
            <v>Soltero</v>
          </cell>
          <cell r="AA363" t="str">
            <v>PSJ.LOS ALAMOS S/N</v>
          </cell>
          <cell r="AB363" t="str">
            <v>10437388364</v>
          </cell>
          <cell r="AC363" t="str">
            <v>valdezgon86@gamil.com</v>
          </cell>
          <cell r="AD363" t="str">
            <v>962324045</v>
          </cell>
          <cell r="AE363" t="str">
            <v>Superior Técnico</v>
          </cell>
          <cell r="AF363" t="str">
            <v>Técnico superior completo</v>
          </cell>
          <cell r="AG363" t="str">
            <v>TECNICO EN ENFERMERIA</v>
          </cell>
          <cell r="AH363" t="str">
            <v>TITULO</v>
          </cell>
        </row>
        <row r="364">
          <cell r="S364" t="str">
            <v>44716042</v>
          </cell>
          <cell r="T364" t="str">
            <v>SANTOS</v>
          </cell>
          <cell r="U364" t="str">
            <v>VELASQUE</v>
          </cell>
          <cell r="V364" t="str">
            <v>SOPANTA</v>
          </cell>
          <cell r="W364" t="str">
            <v>SIN DATOS</v>
          </cell>
          <cell r="X364" t="str">
            <v>01/11/1987</v>
          </cell>
          <cell r="Y364" t="str">
            <v>Masculino</v>
          </cell>
          <cell r="Z364" t="str">
            <v>Soltero</v>
          </cell>
          <cell r="AA364" t="str">
            <v>PROLONG.MARIANO MELGAR S/N</v>
          </cell>
          <cell r="AB364" t="str">
            <v>10447160426</v>
          </cell>
          <cell r="AC364" t="str">
            <v>santosvelasque983@hotmail.com</v>
          </cell>
          <cell r="AD364" t="str">
            <v>973605324</v>
          </cell>
          <cell r="AE364" t="str">
            <v>Superior Técnico</v>
          </cell>
          <cell r="AF364" t="str">
            <v>Técnico superior completo</v>
          </cell>
          <cell r="AG364" t="str">
            <v>TECNICO EN ENFERMERIA</v>
          </cell>
          <cell r="AH364" t="str">
            <v>TITULO</v>
          </cell>
        </row>
        <row r="365">
          <cell r="S365" t="str">
            <v>46151957</v>
          </cell>
          <cell r="T365" t="str">
            <v>RADY</v>
          </cell>
          <cell r="U365" t="str">
            <v>ROJAS</v>
          </cell>
          <cell r="V365" t="str">
            <v>GARCIA</v>
          </cell>
          <cell r="W365" t="str">
            <v>SIN DATOS</v>
          </cell>
          <cell r="X365" t="str">
            <v>25/12/1989</v>
          </cell>
          <cell r="Y365" t="str">
            <v>Femenino</v>
          </cell>
          <cell r="Z365" t="str">
            <v>Soltero</v>
          </cell>
          <cell r="AA365" t="str">
            <v>SECTOR PUBLICO</v>
          </cell>
          <cell r="AB365">
            <v>0</v>
          </cell>
          <cell r="AC365" t="str">
            <v>radyrojas25@gmail.com</v>
          </cell>
          <cell r="AD365" t="str">
            <v>918799586</v>
          </cell>
          <cell r="AE365" t="str">
            <v>Superior Universitario</v>
          </cell>
          <cell r="AF365" t="str">
            <v>Superior completo</v>
          </cell>
          <cell r="AG365" t="str">
            <v>OBSTETRA</v>
          </cell>
          <cell r="AH365" t="str">
            <v>TITULO</v>
          </cell>
        </row>
        <row r="366">
          <cell r="S366" t="str">
            <v>74202192</v>
          </cell>
          <cell r="T366" t="str">
            <v>JOSEPH</v>
          </cell>
          <cell r="U366" t="str">
            <v>NIETO</v>
          </cell>
          <cell r="V366" t="str">
            <v>HEREDIA</v>
          </cell>
          <cell r="W366" t="str">
            <v>SIN DATOS</v>
          </cell>
          <cell r="X366" t="str">
            <v>18/05/1994</v>
          </cell>
          <cell r="Y366" t="str">
            <v>Masculino</v>
          </cell>
          <cell r="Z366" t="str">
            <v>Soltero</v>
          </cell>
          <cell r="AA366" t="str">
            <v>SIN DATOS</v>
          </cell>
          <cell r="AB366" t="str">
            <v>10742021926</v>
          </cell>
          <cell r="AC366" t="str">
            <v>josephnietoheredia@gmail.com</v>
          </cell>
          <cell r="AD366" t="str">
            <v>925355244</v>
          </cell>
          <cell r="AE366" t="str">
            <v>Secundaria</v>
          </cell>
          <cell r="AF366" t="str">
            <v>Secundaria completa</v>
          </cell>
          <cell r="AG366">
            <v>0</v>
          </cell>
          <cell r="AH366">
            <v>0</v>
          </cell>
        </row>
        <row r="367">
          <cell r="S367" t="str">
            <v>47309891</v>
          </cell>
          <cell r="T367" t="str">
            <v>LUZY GLORIA</v>
          </cell>
          <cell r="U367" t="str">
            <v>DE LA CRUZ</v>
          </cell>
          <cell r="V367" t="str">
            <v>BONIFACIO</v>
          </cell>
          <cell r="W367" t="str">
            <v>SIN DATOS</v>
          </cell>
          <cell r="X367" t="str">
            <v>01/10/1992</v>
          </cell>
          <cell r="Y367" t="str">
            <v>Femenino</v>
          </cell>
          <cell r="Z367" t="str">
            <v>Soltero</v>
          </cell>
          <cell r="AA367" t="str">
            <v>SIN DATOS</v>
          </cell>
          <cell r="AB367">
            <v>0</v>
          </cell>
          <cell r="AC367" t="str">
            <v>luzydelacruzbonifacio@gmail.com</v>
          </cell>
          <cell r="AD367" t="str">
            <v>934141976</v>
          </cell>
          <cell r="AE367" t="str">
            <v>Superior Universitario</v>
          </cell>
          <cell r="AF367" t="str">
            <v>Superior completo</v>
          </cell>
          <cell r="AG367" t="str">
            <v>OBSTETRA</v>
          </cell>
          <cell r="AH367" t="str">
            <v>TITULO</v>
          </cell>
        </row>
        <row r="368">
          <cell r="S368" t="str">
            <v>72860066</v>
          </cell>
          <cell r="T368" t="str">
            <v>ANDREA</v>
          </cell>
          <cell r="U368" t="str">
            <v>MACHÓN</v>
          </cell>
          <cell r="V368" t="str">
            <v>COSME</v>
          </cell>
          <cell r="W368" t="str">
            <v>SIN DATOS</v>
          </cell>
          <cell r="X368" t="str">
            <v>01/04/1997</v>
          </cell>
          <cell r="Y368" t="str">
            <v>Femenino</v>
          </cell>
          <cell r="Z368" t="str">
            <v>Soltero</v>
          </cell>
          <cell r="AA368" t="str">
            <v>MZ. C LT. 01</v>
          </cell>
          <cell r="AB368">
            <v>0</v>
          </cell>
          <cell r="AC368" t="str">
            <v>andreamachonhp@gmail.com</v>
          </cell>
          <cell r="AD368" t="str">
            <v>994380730</v>
          </cell>
          <cell r="AE368" t="str">
            <v>Superior Universitario</v>
          </cell>
          <cell r="AF368" t="str">
            <v>Superior incompleto</v>
          </cell>
          <cell r="AG368" t="str">
            <v>MEDICO CIRUJANO</v>
          </cell>
          <cell r="AH368" t="str">
            <v>ESTUDIANTE</v>
          </cell>
        </row>
        <row r="369">
          <cell r="S369" t="str">
            <v>42099077</v>
          </cell>
          <cell r="T369" t="str">
            <v>LUIS ALBERTO</v>
          </cell>
          <cell r="U369" t="str">
            <v>LIZANA</v>
          </cell>
          <cell r="V369" t="str">
            <v>QUISPE</v>
          </cell>
          <cell r="W369" t="str">
            <v>SIN DATOS</v>
          </cell>
          <cell r="X369" t="str">
            <v>30/09/1983</v>
          </cell>
          <cell r="Y369" t="str">
            <v>Masculino</v>
          </cell>
          <cell r="Z369" t="str">
            <v>Soltero</v>
          </cell>
          <cell r="AA369" t="str">
            <v>CP.ROCCHACC</v>
          </cell>
          <cell r="AB369" t="str">
            <v>10420990770</v>
          </cell>
          <cell r="AC369" t="str">
            <v>lizanaquispeluis@hotmail.com</v>
          </cell>
          <cell r="AD369" t="str">
            <v>953434964</v>
          </cell>
          <cell r="AE369" t="str">
            <v>Superior Técnico</v>
          </cell>
          <cell r="AF369" t="str">
            <v>Técnico superior completo</v>
          </cell>
          <cell r="AG369" t="str">
            <v>TECNICO EN ENFERMERIA</v>
          </cell>
          <cell r="AH369" t="str">
            <v>TITULO</v>
          </cell>
        </row>
        <row r="370">
          <cell r="S370" t="str">
            <v>72074151</v>
          </cell>
          <cell r="T370" t="str">
            <v>MADELEIN</v>
          </cell>
          <cell r="U370" t="str">
            <v>CHACÓN</v>
          </cell>
          <cell r="V370" t="str">
            <v>NAVIO</v>
          </cell>
          <cell r="W370" t="str">
            <v>SIN DATOS</v>
          </cell>
          <cell r="X370" t="str">
            <v>18/03/1995</v>
          </cell>
          <cell r="Y370" t="str">
            <v>Femenino</v>
          </cell>
          <cell r="Z370" t="str">
            <v>Soltero</v>
          </cell>
          <cell r="AA370" t="str">
            <v>PUISO</v>
          </cell>
          <cell r="AB370">
            <v>0</v>
          </cell>
          <cell r="AC370" t="str">
            <v>chaconnaviomadelein@gmail.com</v>
          </cell>
          <cell r="AD370" t="str">
            <v>968065336</v>
          </cell>
          <cell r="AE370" t="str">
            <v>Superior Universitario</v>
          </cell>
          <cell r="AF370" t="str">
            <v>Superior completo</v>
          </cell>
          <cell r="AG370" t="str">
            <v>ENFERMERA(O)</v>
          </cell>
          <cell r="AH370" t="str">
            <v>TITULO</v>
          </cell>
        </row>
        <row r="371">
          <cell r="S371" t="str">
            <v>41794833</v>
          </cell>
          <cell r="T371" t="str">
            <v>VICTOR LEONARDO</v>
          </cell>
          <cell r="U371" t="str">
            <v>ORE</v>
          </cell>
          <cell r="V371" t="str">
            <v>CURI</v>
          </cell>
          <cell r="W371" t="str">
            <v>SIN DATOS</v>
          </cell>
          <cell r="X371" t="str">
            <v>20/05/1983</v>
          </cell>
          <cell r="Y371" t="str">
            <v>Masculino</v>
          </cell>
          <cell r="Z371" t="str">
            <v>Soltero</v>
          </cell>
          <cell r="AA371" t="str">
            <v>CP.ROCCHACC</v>
          </cell>
          <cell r="AB371" t="str">
            <v>10417948339</v>
          </cell>
          <cell r="AC371" t="str">
            <v>ore_victor@hotmail.com</v>
          </cell>
          <cell r="AD371" t="str">
            <v>983095497</v>
          </cell>
          <cell r="AE371" t="str">
            <v>Superior Técnico</v>
          </cell>
          <cell r="AF371" t="str">
            <v>Técnico superior completo</v>
          </cell>
          <cell r="AG371" t="str">
            <v>TECNICO EN ENFERMERIA</v>
          </cell>
          <cell r="AH371" t="str">
            <v>TITULO</v>
          </cell>
        </row>
        <row r="372">
          <cell r="S372" t="str">
            <v>41564008</v>
          </cell>
          <cell r="T372" t="str">
            <v>YESSICA</v>
          </cell>
          <cell r="U372" t="str">
            <v>VARGAS</v>
          </cell>
          <cell r="V372" t="str">
            <v>OSCCO</v>
          </cell>
          <cell r="W372" t="str">
            <v>SIN DATOS</v>
          </cell>
          <cell r="X372" t="str">
            <v>20/01/1982</v>
          </cell>
          <cell r="Y372" t="str">
            <v>Femenino</v>
          </cell>
          <cell r="Z372" t="str">
            <v>Soltero</v>
          </cell>
          <cell r="AA372" t="str">
            <v>PSJ.LOS OLIVOS S/N</v>
          </cell>
          <cell r="AB372" t="str">
            <v>10415640086</v>
          </cell>
          <cell r="AC372" t="str">
            <v>vargasyessica626@gmail.com</v>
          </cell>
          <cell r="AD372" t="str">
            <v>982378402</v>
          </cell>
          <cell r="AE372" t="str">
            <v>Superior Universitario</v>
          </cell>
          <cell r="AF372" t="str">
            <v>Superior completo</v>
          </cell>
          <cell r="AG372" t="str">
            <v>OBSTETRA</v>
          </cell>
          <cell r="AH372" t="str">
            <v>TITULO</v>
          </cell>
        </row>
        <row r="373">
          <cell r="S373" t="str">
            <v>46444965</v>
          </cell>
          <cell r="T373" t="str">
            <v>ALICIA</v>
          </cell>
          <cell r="U373" t="str">
            <v>LIZANA</v>
          </cell>
          <cell r="V373" t="str">
            <v>QUISPE</v>
          </cell>
          <cell r="W373" t="str">
            <v>SIN DATOS</v>
          </cell>
          <cell r="X373" t="str">
            <v>06/04/1990</v>
          </cell>
          <cell r="Y373" t="str">
            <v>Femenino</v>
          </cell>
          <cell r="Z373" t="str">
            <v>Soltero</v>
          </cell>
          <cell r="AA373" t="str">
            <v>BARRIO MIOPATA</v>
          </cell>
          <cell r="AB373" t="str">
            <v>10464449651</v>
          </cell>
          <cell r="AC373" t="str">
            <v>MRROCCHACC@hotmail.com</v>
          </cell>
          <cell r="AD373" t="str">
            <v>961716643</v>
          </cell>
          <cell r="AE373" t="str">
            <v>Superior Técnico</v>
          </cell>
          <cell r="AF373" t="str">
            <v>Técnico superior completo</v>
          </cell>
          <cell r="AG373" t="str">
            <v>TECNICO EN ENFERMERIA</v>
          </cell>
          <cell r="AH373" t="str">
            <v>TITULO</v>
          </cell>
        </row>
        <row r="374">
          <cell r="S374" t="str">
            <v>31186912</v>
          </cell>
          <cell r="T374" t="str">
            <v>EDUARDO</v>
          </cell>
          <cell r="U374" t="str">
            <v>MEDINA</v>
          </cell>
          <cell r="V374" t="str">
            <v>RINCON</v>
          </cell>
          <cell r="W374" t="str">
            <v>SIN DATOS</v>
          </cell>
          <cell r="X374" t="str">
            <v>18/03/1976</v>
          </cell>
          <cell r="Y374" t="str">
            <v>Masculino</v>
          </cell>
          <cell r="Z374" t="str">
            <v>Soltero</v>
          </cell>
          <cell r="AA374" t="str">
            <v>C.P. ROCCHACC</v>
          </cell>
          <cell r="AB374" t="str">
            <v>10311869120</v>
          </cell>
          <cell r="AC374" t="str">
            <v>medinarinconeduardo3@gmail.com</v>
          </cell>
          <cell r="AD374" t="str">
            <v>983795114</v>
          </cell>
          <cell r="AE374" t="str">
            <v>Superior Técnico</v>
          </cell>
          <cell r="AF374" t="str">
            <v>Técnico superior completo</v>
          </cell>
          <cell r="AG374" t="str">
            <v>TECNICO EN ENFERMERIA</v>
          </cell>
          <cell r="AH374" t="str">
            <v>TITULO</v>
          </cell>
        </row>
        <row r="375">
          <cell r="S375" t="str">
            <v>70661946</v>
          </cell>
          <cell r="T375" t="str">
            <v>BARINIA</v>
          </cell>
          <cell r="U375" t="str">
            <v>QUINTANA</v>
          </cell>
          <cell r="V375" t="str">
            <v>BARRIENTOS</v>
          </cell>
          <cell r="W375" t="str">
            <v>SIN DATOS</v>
          </cell>
          <cell r="X375" t="str">
            <v>11/08/1992</v>
          </cell>
          <cell r="Y375" t="str">
            <v>Femenino</v>
          </cell>
          <cell r="Z375" t="str">
            <v>Soltero</v>
          </cell>
          <cell r="AA375" t="str">
            <v>JR. ASTOHUARACA S/N CUARTA CUADRA</v>
          </cell>
          <cell r="AB375">
            <v>0</v>
          </cell>
          <cell r="AC375">
            <v>0</v>
          </cell>
          <cell r="AD375" t="str">
            <v>991116790</v>
          </cell>
          <cell r="AE375" t="str">
            <v>Superior Universitario</v>
          </cell>
          <cell r="AF375" t="str">
            <v>Superior completo</v>
          </cell>
          <cell r="AG375" t="str">
            <v>CIRUJANO DENTISTA</v>
          </cell>
          <cell r="AH375" t="str">
            <v>TITULO</v>
          </cell>
        </row>
        <row r="376">
          <cell r="S376" t="str">
            <v>44658116</v>
          </cell>
          <cell r="T376" t="str">
            <v>AYDEE</v>
          </cell>
          <cell r="U376" t="str">
            <v>SALAS</v>
          </cell>
          <cell r="V376" t="str">
            <v>VILLANUEVA</v>
          </cell>
          <cell r="W376" t="str">
            <v>SIN DATOS</v>
          </cell>
          <cell r="X376" t="str">
            <v>08/08/1987</v>
          </cell>
          <cell r="Y376" t="str">
            <v>Femenino</v>
          </cell>
          <cell r="Z376" t="str">
            <v>Soltero</v>
          </cell>
          <cell r="AA376" t="str">
            <v>ANEXO VILLA MARAYPATA</v>
          </cell>
          <cell r="AB376">
            <v>0</v>
          </cell>
          <cell r="AC376" t="str">
            <v>SALASVILLANUEVAAYDEE@GMAIL.COM</v>
          </cell>
          <cell r="AD376" t="str">
            <v>932015852</v>
          </cell>
          <cell r="AE376" t="str">
            <v>Superior Técnico</v>
          </cell>
          <cell r="AF376" t="str">
            <v>Técnico superior completo</v>
          </cell>
          <cell r="AG376" t="str">
            <v>TECNICO EN ENFERMERIA</v>
          </cell>
          <cell r="AH376" t="str">
            <v>TITULO</v>
          </cell>
        </row>
        <row r="377">
          <cell r="S377" t="str">
            <v>42892377</v>
          </cell>
          <cell r="T377" t="str">
            <v>ARNOLD</v>
          </cell>
          <cell r="U377" t="str">
            <v>CABEZAS</v>
          </cell>
          <cell r="V377" t="str">
            <v>MORAN</v>
          </cell>
          <cell r="W377" t="str">
            <v>SIN DATOS</v>
          </cell>
          <cell r="X377" t="str">
            <v>26/02/1985</v>
          </cell>
          <cell r="Y377" t="str">
            <v>Masculino</v>
          </cell>
          <cell r="Z377" t="str">
            <v>Soltero</v>
          </cell>
          <cell r="AA377" t="str">
            <v>PJE LOS MEMBRILLOS 238</v>
          </cell>
          <cell r="AB377">
            <v>0</v>
          </cell>
          <cell r="AC377">
            <v>0</v>
          </cell>
          <cell r="AD377">
            <v>0</v>
          </cell>
          <cell r="AE377" t="str">
            <v>Superior Universitario</v>
          </cell>
          <cell r="AF377" t="str">
            <v>Superior completo</v>
          </cell>
          <cell r="AG377" t="str">
            <v>OBSTETRA</v>
          </cell>
          <cell r="AH377" t="str">
            <v>TITULO</v>
          </cell>
        </row>
        <row r="378">
          <cell r="S378" t="str">
            <v>48241048</v>
          </cell>
          <cell r="T378" t="str">
            <v>JOSE LUIS</v>
          </cell>
          <cell r="U378" t="str">
            <v>SALAS</v>
          </cell>
          <cell r="V378" t="str">
            <v>CURI</v>
          </cell>
          <cell r="W378" t="str">
            <v>SIN DATOS</v>
          </cell>
          <cell r="X378" t="str">
            <v>05/01/1994</v>
          </cell>
          <cell r="Y378" t="str">
            <v>Masculino</v>
          </cell>
          <cell r="Z378" t="str">
            <v>Soltero</v>
          </cell>
          <cell r="AA378" t="str">
            <v>VILLA MARAYPATA</v>
          </cell>
          <cell r="AB378" t="str">
            <v>10403941498</v>
          </cell>
          <cell r="AC378">
            <v>0</v>
          </cell>
          <cell r="AD378">
            <v>0</v>
          </cell>
          <cell r="AE378" t="str">
            <v>Secundaria</v>
          </cell>
          <cell r="AF378" t="str">
            <v>Secundaria completa</v>
          </cell>
          <cell r="AG378">
            <v>0</v>
          </cell>
          <cell r="AH378">
            <v>0</v>
          </cell>
        </row>
        <row r="379">
          <cell r="S379" t="str">
            <v>71782517</v>
          </cell>
          <cell r="T379" t="str">
            <v>BRENDA YESSICA</v>
          </cell>
          <cell r="U379" t="str">
            <v>CENTENO</v>
          </cell>
          <cell r="V379" t="str">
            <v>BARAZORDA</v>
          </cell>
          <cell r="W379" t="str">
            <v>SIN DATOS</v>
          </cell>
          <cell r="X379" t="str">
            <v>14/11/1992</v>
          </cell>
          <cell r="Y379" t="str">
            <v>Femenino</v>
          </cell>
          <cell r="Z379" t="str">
            <v>Soltero</v>
          </cell>
          <cell r="AA379" t="str">
            <v>AV SESQUICENTENARIO S/N</v>
          </cell>
          <cell r="AB379">
            <v>0</v>
          </cell>
          <cell r="AC379">
            <v>0</v>
          </cell>
          <cell r="AD379">
            <v>0</v>
          </cell>
          <cell r="AE379" t="str">
            <v>Superior Universitario</v>
          </cell>
          <cell r="AF379" t="str">
            <v>Superior completo</v>
          </cell>
          <cell r="AG379" t="str">
            <v>BIOLOGO</v>
          </cell>
          <cell r="AH379" t="str">
            <v>TITULO</v>
          </cell>
        </row>
        <row r="380">
          <cell r="S380" t="str">
            <v>45484502</v>
          </cell>
          <cell r="T380" t="str">
            <v>MERCEDES</v>
          </cell>
          <cell r="U380" t="str">
            <v>HUAMANI</v>
          </cell>
          <cell r="V380" t="str">
            <v>PEÑA</v>
          </cell>
          <cell r="W380" t="str">
            <v>SIN DATOS</v>
          </cell>
          <cell r="X380" t="str">
            <v>24/10/1988</v>
          </cell>
          <cell r="Y380" t="str">
            <v>Femenino</v>
          </cell>
          <cell r="Z380" t="str">
            <v>Soltero</v>
          </cell>
          <cell r="AA380" t="str">
            <v>JR JOSE LEON PINELO 267 URB HUAQUILLAY</v>
          </cell>
          <cell r="AB380">
            <v>0</v>
          </cell>
          <cell r="AC380" t="str">
            <v>mechyta241906@gmail.com</v>
          </cell>
          <cell r="AD380" t="str">
            <v>996112719</v>
          </cell>
          <cell r="AE380" t="str">
            <v>Superior Universitario</v>
          </cell>
          <cell r="AF380" t="str">
            <v>Superior completo</v>
          </cell>
          <cell r="AG380" t="str">
            <v>OBSTETRA</v>
          </cell>
          <cell r="AH380" t="str">
            <v>TITULO</v>
          </cell>
        </row>
        <row r="381">
          <cell r="S381" t="str">
            <v>48239563</v>
          </cell>
          <cell r="T381" t="str">
            <v>MAYNURIA</v>
          </cell>
          <cell r="U381" t="str">
            <v>AVALOS</v>
          </cell>
          <cell r="V381" t="str">
            <v>CCORAHUA</v>
          </cell>
          <cell r="W381" t="str">
            <v>SIN DATOS</v>
          </cell>
          <cell r="X381" t="str">
            <v>24/04/1993</v>
          </cell>
          <cell r="Y381" t="str">
            <v>Femenino</v>
          </cell>
          <cell r="Z381" t="str">
            <v>Soltero</v>
          </cell>
          <cell r="AA381" t="str">
            <v>COMUNIDAD TUNYABAMBA</v>
          </cell>
          <cell r="AB381">
            <v>0</v>
          </cell>
          <cell r="AC381" t="str">
            <v>star.maynuria@gmail.com</v>
          </cell>
          <cell r="AD381" t="str">
            <v>910174257</v>
          </cell>
          <cell r="AE381" t="str">
            <v>Superior Universitario</v>
          </cell>
          <cell r="AF381" t="str">
            <v>Superior completo</v>
          </cell>
          <cell r="AG381" t="str">
            <v>ENFERMERA(O)</v>
          </cell>
          <cell r="AH381" t="str">
            <v>TITULO</v>
          </cell>
        </row>
        <row r="382">
          <cell r="S382" t="str">
            <v>47428440</v>
          </cell>
          <cell r="T382" t="str">
            <v>ALFREDO</v>
          </cell>
          <cell r="U382" t="str">
            <v>TORRES</v>
          </cell>
          <cell r="V382" t="str">
            <v>CAVERO</v>
          </cell>
          <cell r="W382" t="str">
            <v>SIN DATOS</v>
          </cell>
          <cell r="X382" t="str">
            <v>11/10/1991</v>
          </cell>
          <cell r="Y382" t="str">
            <v>Masculino</v>
          </cell>
          <cell r="Z382" t="str">
            <v>Soltero</v>
          </cell>
          <cell r="AA382" t="str">
            <v>SIN DATOS</v>
          </cell>
          <cell r="AB382" t="str">
            <v>10474284404</v>
          </cell>
          <cell r="AC382">
            <v>0</v>
          </cell>
          <cell r="AD382">
            <v>0</v>
          </cell>
          <cell r="AE382" t="str">
            <v>Superior Universitario</v>
          </cell>
          <cell r="AF382" t="str">
            <v>Superior completo</v>
          </cell>
          <cell r="AG382" t="str">
            <v>CIRUJANO DENTISTA</v>
          </cell>
          <cell r="AH382" t="str">
            <v>TITULO</v>
          </cell>
        </row>
        <row r="383">
          <cell r="S383" t="str">
            <v>70150425</v>
          </cell>
          <cell r="T383" t="str">
            <v>BILL BRIAN CLINT</v>
          </cell>
          <cell r="U383" t="str">
            <v>PEDRAZA</v>
          </cell>
          <cell r="V383" t="str">
            <v>ZEA</v>
          </cell>
          <cell r="W383" t="str">
            <v>SIN DATOS</v>
          </cell>
          <cell r="X383" t="str">
            <v>16/03/1994</v>
          </cell>
          <cell r="Y383" t="str">
            <v>Masculino</v>
          </cell>
          <cell r="Z383" t="str">
            <v>Soltero</v>
          </cell>
          <cell r="AA383" t="str">
            <v>ANDAHUYLAS</v>
          </cell>
          <cell r="AB383" t="str">
            <v>10701504254</v>
          </cell>
          <cell r="AC383" t="str">
            <v>brian94_16@hotmail.com,brian94_16@hotmail.com</v>
          </cell>
          <cell r="AD383" t="str">
            <v>980675814,980675814</v>
          </cell>
          <cell r="AE383" t="str">
            <v>Superior Universitario</v>
          </cell>
          <cell r="AF383" t="str">
            <v>Superior completo</v>
          </cell>
          <cell r="AG383" t="str">
            <v>CIRUJANO DENTISTA</v>
          </cell>
          <cell r="AH383" t="str">
            <v>TITULO</v>
          </cell>
        </row>
        <row r="384">
          <cell r="S384" t="str">
            <v>47260838</v>
          </cell>
          <cell r="T384" t="str">
            <v>IVETTE RITA</v>
          </cell>
          <cell r="U384" t="str">
            <v>DIAZ</v>
          </cell>
          <cell r="V384" t="str">
            <v>AREDO</v>
          </cell>
          <cell r="W384" t="str">
            <v>SIN DATOS</v>
          </cell>
          <cell r="X384" t="str">
            <v>18/07/1992</v>
          </cell>
          <cell r="Y384" t="str">
            <v>Femenino</v>
          </cell>
          <cell r="Z384" t="str">
            <v>Casado</v>
          </cell>
          <cell r="AA384" t="str">
            <v>SIN DATOS</v>
          </cell>
          <cell r="AB384">
            <v>0</v>
          </cell>
          <cell r="AC384" t="str">
            <v>ritah18-@hotmail.com</v>
          </cell>
          <cell r="AD384" t="str">
            <v>969252400</v>
          </cell>
          <cell r="AE384" t="str">
            <v>Superior Universitario</v>
          </cell>
          <cell r="AF384" t="str">
            <v>Superior completo</v>
          </cell>
          <cell r="AG384" t="str">
            <v>CIRUJANO DENTISTA</v>
          </cell>
          <cell r="AH384">
            <v>0</v>
          </cell>
        </row>
        <row r="385">
          <cell r="S385" t="str">
            <v>71288492</v>
          </cell>
          <cell r="T385" t="str">
            <v>YONY SHAYLA</v>
          </cell>
          <cell r="U385" t="str">
            <v>CATALAN</v>
          </cell>
          <cell r="V385" t="str">
            <v>RIVERA</v>
          </cell>
          <cell r="W385" t="str">
            <v>SIN DATOS</v>
          </cell>
          <cell r="X385" t="str">
            <v>29/07/1993</v>
          </cell>
          <cell r="Y385" t="str">
            <v>Femenino</v>
          </cell>
          <cell r="Z385" t="str">
            <v>Soltero</v>
          </cell>
          <cell r="AA385" t="str">
            <v>COMUNID.PUCAPUCA</v>
          </cell>
          <cell r="AB385" t="str">
            <v>04061008174</v>
          </cell>
          <cell r="AC385" t="str">
            <v>yonysheyla@gmail.com</v>
          </cell>
          <cell r="AD385" t="str">
            <v>951152529</v>
          </cell>
          <cell r="AE385" t="str">
            <v>Superior Universitario</v>
          </cell>
          <cell r="AF385" t="str">
            <v>Superior completo</v>
          </cell>
          <cell r="AG385" t="str">
            <v>ENFERMERA(O)</v>
          </cell>
          <cell r="AH385" t="str">
            <v>TITULO</v>
          </cell>
        </row>
        <row r="386">
          <cell r="S386" t="str">
            <v>46761973</v>
          </cell>
          <cell r="T386" t="str">
            <v>LIZ KELLY</v>
          </cell>
          <cell r="U386" t="str">
            <v>ARANGO</v>
          </cell>
          <cell r="V386" t="str">
            <v>YUPANQUI</v>
          </cell>
          <cell r="W386" t="str">
            <v>SIN DATOS</v>
          </cell>
          <cell r="X386" t="str">
            <v>01/09/1988</v>
          </cell>
          <cell r="Y386" t="str">
            <v>Femenino</v>
          </cell>
          <cell r="Z386" t="str">
            <v>Soltero</v>
          </cell>
          <cell r="AA386" t="str">
            <v>CALLE SANTA ROSA 480B</v>
          </cell>
          <cell r="AB386">
            <v>0</v>
          </cell>
          <cell r="AC386" t="str">
            <v>lizarango047@gmail.com</v>
          </cell>
          <cell r="AD386" t="str">
            <v>958569023</v>
          </cell>
          <cell r="AE386" t="str">
            <v>Superior Universitario</v>
          </cell>
          <cell r="AF386" t="str">
            <v>Superior completo</v>
          </cell>
          <cell r="AG386" t="str">
            <v>BIOLOGO</v>
          </cell>
          <cell r="AH386" t="str">
            <v>TITULO</v>
          </cell>
        </row>
        <row r="387">
          <cell r="S387" t="str">
            <v>70583803</v>
          </cell>
          <cell r="T387" t="str">
            <v>LUZ MARINA</v>
          </cell>
          <cell r="U387" t="str">
            <v>HUAMANI</v>
          </cell>
          <cell r="V387" t="str">
            <v>CUCIE</v>
          </cell>
          <cell r="W387" t="str">
            <v>SIN DATOS</v>
          </cell>
          <cell r="X387" t="str">
            <v>18/08/1995</v>
          </cell>
          <cell r="Y387" t="str">
            <v>Femenino</v>
          </cell>
          <cell r="Z387" t="str">
            <v>Soltero</v>
          </cell>
          <cell r="AA387" t="str">
            <v>CESAR VALLEJO ZONA C MZ.G LT.1</v>
          </cell>
          <cell r="AB387">
            <v>0</v>
          </cell>
          <cell r="AC387" t="str">
            <v>lhuamanicuci@unsa.edu.pe</v>
          </cell>
          <cell r="AD387" t="str">
            <v>958472607</v>
          </cell>
          <cell r="AE387" t="str">
            <v>Superior Universitario</v>
          </cell>
          <cell r="AF387" t="str">
            <v>Superior completo</v>
          </cell>
          <cell r="AG387" t="str">
            <v>NUTRICIONISTA</v>
          </cell>
          <cell r="AH387" t="str">
            <v>TITULO</v>
          </cell>
        </row>
        <row r="388">
          <cell r="S388" t="str">
            <v>46004161</v>
          </cell>
          <cell r="T388" t="str">
            <v>YAMILETH DE LOS MILAGROS</v>
          </cell>
          <cell r="U388" t="str">
            <v>CUTIPA</v>
          </cell>
          <cell r="V388" t="str">
            <v>ALE</v>
          </cell>
          <cell r="W388" t="str">
            <v>SIN DATOS</v>
          </cell>
          <cell r="X388" t="str">
            <v>30/03/1989</v>
          </cell>
          <cell r="Y388" t="str">
            <v>Femenino</v>
          </cell>
          <cell r="Z388" t="str">
            <v>Soltero</v>
          </cell>
          <cell r="AA388" t="str">
            <v>ASC VIV SAN PEDRO Y SAN PABLO</v>
          </cell>
          <cell r="AB388">
            <v>0</v>
          </cell>
          <cell r="AC388" t="str">
            <v>yalmir_15@hotmail.com</v>
          </cell>
          <cell r="AD388" t="str">
            <v>940384657</v>
          </cell>
          <cell r="AE388" t="str">
            <v>Superior Universitario</v>
          </cell>
          <cell r="AF388" t="str">
            <v>Superior completo</v>
          </cell>
          <cell r="AG388" t="str">
            <v>MEDICO CIRUJANO</v>
          </cell>
          <cell r="AH388" t="str">
            <v>TITULO</v>
          </cell>
        </row>
        <row r="389">
          <cell r="S389" t="str">
            <v>45227949</v>
          </cell>
          <cell r="T389" t="str">
            <v>OSMAR FRANCISCO</v>
          </cell>
          <cell r="U389" t="str">
            <v>OJEDA</v>
          </cell>
          <cell r="V389" t="str">
            <v>ZEGARRA</v>
          </cell>
          <cell r="W389" t="str">
            <v>SIN DATOS</v>
          </cell>
          <cell r="X389" t="str">
            <v>04/10/1986</v>
          </cell>
          <cell r="Y389" t="str">
            <v>Masculino</v>
          </cell>
          <cell r="Z389" t="str">
            <v>Soltero</v>
          </cell>
          <cell r="AA389" t="str">
            <v>SANTUTIS CHICO L-1</v>
          </cell>
          <cell r="AB389">
            <v>0</v>
          </cell>
          <cell r="AC389" t="str">
            <v>nosferatu0486@gmail.com</v>
          </cell>
          <cell r="AD389" t="str">
            <v>991892469</v>
          </cell>
          <cell r="AE389" t="str">
            <v>Superior Universitario</v>
          </cell>
          <cell r="AF389" t="str">
            <v>Superior completo</v>
          </cell>
          <cell r="AG389" t="str">
            <v>MEDICO CIRUJANO</v>
          </cell>
          <cell r="AH389" t="str">
            <v>TITULO</v>
          </cell>
        </row>
        <row r="390">
          <cell r="S390" t="str">
            <v>40446091</v>
          </cell>
          <cell r="T390" t="str">
            <v>FERNANDO</v>
          </cell>
          <cell r="U390" t="str">
            <v>TAIPE</v>
          </cell>
          <cell r="V390" t="str">
            <v>CCELLCCASCCA</v>
          </cell>
          <cell r="W390" t="str">
            <v>SIN DATOS</v>
          </cell>
          <cell r="X390" t="str">
            <v>16/01/1980</v>
          </cell>
          <cell r="Y390" t="str">
            <v>Masculino</v>
          </cell>
          <cell r="Z390" t="str">
            <v>Casado</v>
          </cell>
          <cell r="AA390" t="str">
            <v>C.P. ROCCHACC</v>
          </cell>
          <cell r="AB390">
            <v>0</v>
          </cell>
          <cell r="AC390">
            <v>0</v>
          </cell>
          <cell r="AD390">
            <v>0</v>
          </cell>
          <cell r="AE390" t="str">
            <v>Superior Técnico</v>
          </cell>
          <cell r="AF390" t="str">
            <v>Técnico superior completo</v>
          </cell>
          <cell r="AG390" t="str">
            <v>TECNICO EN ENFERMERIA</v>
          </cell>
          <cell r="AH390" t="str">
            <v>EGRESADO</v>
          </cell>
        </row>
        <row r="391">
          <cell r="S391" t="str">
            <v>48099511</v>
          </cell>
          <cell r="T391" t="str">
            <v>PAOLA ELVIRA</v>
          </cell>
          <cell r="U391" t="str">
            <v>SEVILLANO</v>
          </cell>
          <cell r="V391" t="str">
            <v>PEVES</v>
          </cell>
          <cell r="W391" t="str">
            <v>SIN DATOS</v>
          </cell>
          <cell r="X391" t="str">
            <v>26/01/1994</v>
          </cell>
          <cell r="Y391" t="str">
            <v>Femenino</v>
          </cell>
          <cell r="Z391" t="str">
            <v>Soltero</v>
          </cell>
          <cell r="AA391" t="str">
            <v>S/N 35341 MZ A T 13</v>
          </cell>
          <cell r="AB391">
            <v>0</v>
          </cell>
          <cell r="AC391" t="str">
            <v>pao.sev26@gmail.com</v>
          </cell>
          <cell r="AD391" t="str">
            <v>974219988</v>
          </cell>
          <cell r="AE391" t="str">
            <v>Superior Universitario</v>
          </cell>
          <cell r="AF391" t="str">
            <v>Superior completo</v>
          </cell>
          <cell r="AG391" t="str">
            <v>OBSTETRA</v>
          </cell>
          <cell r="AH391" t="str">
            <v>TITULO</v>
          </cell>
        </row>
        <row r="392">
          <cell r="S392" t="str">
            <v>70812160</v>
          </cell>
          <cell r="T392" t="str">
            <v>TALIA BLANCA</v>
          </cell>
          <cell r="U392" t="str">
            <v>GUZMAN</v>
          </cell>
          <cell r="V392" t="str">
            <v>CALDERON</v>
          </cell>
          <cell r="W392" t="str">
            <v>SIN DATOS</v>
          </cell>
          <cell r="X392" t="str">
            <v>28/06/1993</v>
          </cell>
          <cell r="Y392" t="str">
            <v>Femenino</v>
          </cell>
          <cell r="Z392" t="str">
            <v>Soltero</v>
          </cell>
          <cell r="AA392" t="str">
            <v>P. CASAFRANCA</v>
          </cell>
          <cell r="AB392" t="str">
            <v>10708121601</v>
          </cell>
          <cell r="AC392">
            <v>0</v>
          </cell>
          <cell r="AD392">
            <v>0</v>
          </cell>
          <cell r="AE392" t="str">
            <v>Superior Universitario</v>
          </cell>
          <cell r="AF392" t="str">
            <v>Superior completo</v>
          </cell>
          <cell r="AG392" t="str">
            <v>ENFERMERA(O)</v>
          </cell>
          <cell r="AH392" t="str">
            <v>TITULO</v>
          </cell>
        </row>
        <row r="393">
          <cell r="S393" t="str">
            <v>70096789</v>
          </cell>
          <cell r="T393" t="str">
            <v>LIZBETH MONICA</v>
          </cell>
          <cell r="U393" t="str">
            <v>CCORIHUAMAN</v>
          </cell>
          <cell r="V393" t="str">
            <v>ACOSTA</v>
          </cell>
          <cell r="W393" t="str">
            <v>SIN DATOS</v>
          </cell>
          <cell r="X393" t="str">
            <v>15/11/1991</v>
          </cell>
          <cell r="Y393" t="str">
            <v>Femenino</v>
          </cell>
          <cell r="Z393" t="str">
            <v>Soltero</v>
          </cell>
          <cell r="AA393" t="str">
            <v>ANEXO CUCHUCUSMA</v>
          </cell>
          <cell r="AB393">
            <v>0</v>
          </cell>
          <cell r="AC393" t="str">
            <v>lizbethmonicca@gmail.com</v>
          </cell>
          <cell r="AD393" t="str">
            <v>900087167</v>
          </cell>
          <cell r="AE393" t="str">
            <v>Superior Técnico</v>
          </cell>
          <cell r="AF393" t="str">
            <v>Técnico superior completo</v>
          </cell>
          <cell r="AG393" t="str">
            <v>TECNICO EN ENFERMERIA</v>
          </cell>
          <cell r="AH393" t="str">
            <v>TITULO</v>
          </cell>
        </row>
        <row r="394">
          <cell r="S394" t="str">
            <v>47790280</v>
          </cell>
          <cell r="T394" t="str">
            <v>YESSICA</v>
          </cell>
          <cell r="U394" t="str">
            <v>HUARCAYA</v>
          </cell>
          <cell r="V394" t="str">
            <v>CESPEDES</v>
          </cell>
          <cell r="W394" t="str">
            <v>SIN DATOS</v>
          </cell>
          <cell r="X394" t="str">
            <v>19/02/1993</v>
          </cell>
          <cell r="Y394" t="str">
            <v>Femenino</v>
          </cell>
          <cell r="Z394" t="str">
            <v>Soltero</v>
          </cell>
          <cell r="AA394" t="str">
            <v>SIN DATOS</v>
          </cell>
          <cell r="AB394">
            <v>0</v>
          </cell>
          <cell r="AC394">
            <v>0</v>
          </cell>
          <cell r="AD394">
            <v>0</v>
          </cell>
          <cell r="AE394" t="str">
            <v>Superior Universitario</v>
          </cell>
          <cell r="AF394" t="str">
            <v>Superior completo</v>
          </cell>
          <cell r="AG394" t="str">
            <v>ENFERMERA(O)</v>
          </cell>
          <cell r="AH394" t="str">
            <v>TITULO</v>
          </cell>
        </row>
        <row r="395">
          <cell r="S395" t="str">
            <v>47613601</v>
          </cell>
          <cell r="T395" t="str">
            <v>ADELAYDA</v>
          </cell>
          <cell r="U395" t="str">
            <v>CHOCCATA</v>
          </cell>
          <cell r="V395" t="str">
            <v>DURAN</v>
          </cell>
          <cell r="W395" t="str">
            <v>SIN DATOS</v>
          </cell>
          <cell r="X395" t="str">
            <v>07/10/1991</v>
          </cell>
          <cell r="Y395" t="str">
            <v>Femenino</v>
          </cell>
          <cell r="Z395" t="str">
            <v>Soltero</v>
          </cell>
          <cell r="AA395" t="str">
            <v>COMUNIDAD PALMIRA</v>
          </cell>
          <cell r="AB395">
            <v>0</v>
          </cell>
          <cell r="AC395" t="str">
            <v>choccata0710@gmail.com</v>
          </cell>
          <cell r="AD395" t="str">
            <v>942788417</v>
          </cell>
          <cell r="AE395" t="str">
            <v>Superior Universitario</v>
          </cell>
          <cell r="AF395" t="str">
            <v>Superior completo</v>
          </cell>
          <cell r="AG395" t="str">
            <v>ENFERMERA(O)</v>
          </cell>
          <cell r="AH395" t="str">
            <v>TITULO</v>
          </cell>
        </row>
        <row r="396">
          <cell r="S396" t="str">
            <v>31189723</v>
          </cell>
          <cell r="T396" t="str">
            <v>LINET MARIELA</v>
          </cell>
          <cell r="U396" t="str">
            <v>ALARCON</v>
          </cell>
          <cell r="V396" t="str">
            <v>TORRES</v>
          </cell>
          <cell r="W396" t="str">
            <v>SIN DATOS</v>
          </cell>
          <cell r="X396" t="str">
            <v>01/09/1977</v>
          </cell>
          <cell r="Y396" t="str">
            <v>Femenino</v>
          </cell>
          <cell r="Z396" t="str">
            <v>Casado</v>
          </cell>
          <cell r="AA396" t="str">
            <v>URB. ANTOON SPINOY</v>
          </cell>
          <cell r="AB396" t="str">
            <v>10311897239</v>
          </cell>
          <cell r="AC396" t="str">
            <v>marieli77_1@hotmail.com</v>
          </cell>
          <cell r="AD396">
            <v>0</v>
          </cell>
          <cell r="AE396" t="str">
            <v>Superior Universitario</v>
          </cell>
          <cell r="AF396" t="str">
            <v>Superior completo</v>
          </cell>
          <cell r="AG396" t="str">
            <v>OBSTETRA</v>
          </cell>
          <cell r="AH396" t="str">
            <v>TITULO</v>
          </cell>
        </row>
        <row r="397">
          <cell r="S397" t="str">
            <v>42426949</v>
          </cell>
          <cell r="T397" t="str">
            <v>SANDRA</v>
          </cell>
          <cell r="U397" t="str">
            <v>ARGUMEDO</v>
          </cell>
          <cell r="V397" t="str">
            <v>VEGA</v>
          </cell>
          <cell r="W397" t="str">
            <v>SIN DATOS</v>
          </cell>
          <cell r="X397" t="str">
            <v>07/04/1982</v>
          </cell>
          <cell r="Y397" t="str">
            <v>Femenino</v>
          </cell>
          <cell r="Z397" t="str">
            <v>Soltero</v>
          </cell>
          <cell r="AA397" t="str">
            <v>URB. MI CASITA</v>
          </cell>
          <cell r="AB397" t="str">
            <v>10424269498</v>
          </cell>
          <cell r="AC397" t="str">
            <v>Sanargumedo_12@hotmail.com</v>
          </cell>
          <cell r="AD397" t="str">
            <v>986998049</v>
          </cell>
          <cell r="AE397" t="str">
            <v>Superior Técnico</v>
          </cell>
          <cell r="AF397" t="str">
            <v>Técnico superior completo</v>
          </cell>
          <cell r="AG397" t="str">
            <v>TECNICO EN ENFERMERIA</v>
          </cell>
          <cell r="AH397" t="str">
            <v>TITULO</v>
          </cell>
        </row>
        <row r="398">
          <cell r="S398" t="str">
            <v>31169500</v>
          </cell>
          <cell r="T398" t="str">
            <v>MARIO</v>
          </cell>
          <cell r="U398" t="str">
            <v>AYOSO</v>
          </cell>
          <cell r="V398" t="str">
            <v>TAPIA</v>
          </cell>
          <cell r="W398" t="str">
            <v>SIN DATOS</v>
          </cell>
          <cell r="X398" t="str">
            <v>20/06/1964</v>
          </cell>
          <cell r="Y398" t="str">
            <v>Masculino</v>
          </cell>
          <cell r="Z398" t="str">
            <v>Casado</v>
          </cell>
          <cell r="AA398" t="str">
            <v>JR.28 DE JULIO SN</v>
          </cell>
          <cell r="AB398">
            <v>0</v>
          </cell>
          <cell r="AC398" t="str">
            <v>tejosayoso@hotmail.com</v>
          </cell>
          <cell r="AD398" t="str">
            <v>950382726,950382726</v>
          </cell>
          <cell r="AE398" t="str">
            <v>Superior Técnico</v>
          </cell>
          <cell r="AF398" t="str">
            <v>Técnico superior completo</v>
          </cell>
          <cell r="AG398" t="str">
            <v>TECNICO SANITARIO AMBIENTAL</v>
          </cell>
          <cell r="AH398" t="str">
            <v>EGRESADO</v>
          </cell>
        </row>
        <row r="399">
          <cell r="S399" t="str">
            <v>41565001</v>
          </cell>
          <cell r="T399" t="str">
            <v>LUCILA</v>
          </cell>
          <cell r="U399" t="str">
            <v>AYVAR</v>
          </cell>
          <cell r="V399" t="str">
            <v>REYNAGA</v>
          </cell>
          <cell r="W399" t="str">
            <v>SIN DATOS</v>
          </cell>
          <cell r="X399" t="str">
            <v>13/12/1978</v>
          </cell>
          <cell r="Y399" t="str">
            <v>Femenino</v>
          </cell>
          <cell r="Z399" t="str">
            <v>Soltero</v>
          </cell>
          <cell r="AA399" t="str">
            <v>ANDAHUAYLAS</v>
          </cell>
          <cell r="AB399" t="str">
            <v>10415650014</v>
          </cell>
          <cell r="AC399" t="str">
            <v>lucilaar171@hotmail.com</v>
          </cell>
          <cell r="AD399" t="str">
            <v>972425603</v>
          </cell>
          <cell r="AE399" t="str">
            <v>Superior Técnico</v>
          </cell>
          <cell r="AF399" t="str">
            <v>Técnico superior completo</v>
          </cell>
          <cell r="AG399" t="str">
            <v>TECNICO EN ENFERMERIA</v>
          </cell>
          <cell r="AH399" t="str">
            <v>TITULO</v>
          </cell>
        </row>
        <row r="400">
          <cell r="S400" t="str">
            <v>41334558</v>
          </cell>
          <cell r="T400" t="str">
            <v>VIDALINA</v>
          </cell>
          <cell r="U400" t="str">
            <v>CABEZAS</v>
          </cell>
          <cell r="V400" t="str">
            <v>MORAN</v>
          </cell>
          <cell r="W400" t="str">
            <v>SIN DATOS</v>
          </cell>
          <cell r="X400" t="str">
            <v>13/05/1982</v>
          </cell>
          <cell r="Y400" t="str">
            <v>Femenino</v>
          </cell>
          <cell r="Z400" t="str">
            <v>Soltero</v>
          </cell>
          <cell r="AA400" t="str">
            <v>PSJ.LOS MEMBRILLOS 238</v>
          </cell>
          <cell r="AB400" t="str">
            <v>10413345583</v>
          </cell>
          <cell r="AC400" t="str">
            <v>vidicamo82@hotmail.com</v>
          </cell>
          <cell r="AD400" t="str">
            <v>980646371</v>
          </cell>
          <cell r="AE400" t="str">
            <v>Superior Universitario</v>
          </cell>
          <cell r="AF400" t="str">
            <v>Superior completo</v>
          </cell>
          <cell r="AG400" t="str">
            <v>ENFERMERA(O)</v>
          </cell>
          <cell r="AH400" t="str">
            <v>TITULO</v>
          </cell>
        </row>
        <row r="401">
          <cell r="S401" t="str">
            <v>10109045</v>
          </cell>
          <cell r="T401" t="str">
            <v>NORA</v>
          </cell>
          <cell r="U401" t="str">
            <v>CARRASCO</v>
          </cell>
          <cell r="V401" t="str">
            <v>ARANGO</v>
          </cell>
          <cell r="W401" t="str">
            <v>SIN DATOS</v>
          </cell>
          <cell r="X401" t="str">
            <v>04/02/1971</v>
          </cell>
          <cell r="Y401" t="str">
            <v>Femenino</v>
          </cell>
          <cell r="Z401" t="str">
            <v>Soltero</v>
          </cell>
          <cell r="AA401" t="str">
            <v>AV. SESQUICENTENARIO S/N</v>
          </cell>
          <cell r="AB401" t="str">
            <v>10101090456</v>
          </cell>
          <cell r="AC401" t="str">
            <v>noritaca18@hotmail.com</v>
          </cell>
          <cell r="AD401" t="str">
            <v>980700719</v>
          </cell>
          <cell r="AE401" t="str">
            <v>Superior Técnico</v>
          </cell>
          <cell r="AF401" t="str">
            <v>Técnico superior completo</v>
          </cell>
          <cell r="AG401" t="str">
            <v>TECNICO EN ENFERMERIA</v>
          </cell>
          <cell r="AH401" t="str">
            <v>TITULO</v>
          </cell>
        </row>
        <row r="402">
          <cell r="S402" t="str">
            <v>10813888</v>
          </cell>
          <cell r="T402" t="str">
            <v>DIONISIA</v>
          </cell>
          <cell r="U402" t="str">
            <v>CCORIHUAMAN</v>
          </cell>
          <cell r="V402" t="str">
            <v>CAYLLAHUA</v>
          </cell>
          <cell r="W402" t="str">
            <v>SIN DATOS</v>
          </cell>
          <cell r="X402" t="str">
            <v>19/04/1978</v>
          </cell>
          <cell r="Y402" t="str">
            <v>Femenino</v>
          </cell>
          <cell r="Z402" t="str">
            <v>Casado</v>
          </cell>
          <cell r="AA402" t="str">
            <v>LOS CLAVELES</v>
          </cell>
          <cell r="AB402" t="str">
            <v>10108138888</v>
          </cell>
          <cell r="AC402" t="str">
            <v>ccorihuaman1978@hotmail.com</v>
          </cell>
          <cell r="AD402" t="str">
            <v>980682477</v>
          </cell>
          <cell r="AE402" t="str">
            <v>Superior Técnico</v>
          </cell>
          <cell r="AF402" t="str">
            <v>Técnico superior completo</v>
          </cell>
          <cell r="AG402" t="str">
            <v>TECNICO EN ENFERMERIA</v>
          </cell>
          <cell r="AH402" t="str">
            <v>TITULO</v>
          </cell>
        </row>
        <row r="403">
          <cell r="S403" t="str">
            <v>31482500</v>
          </cell>
          <cell r="T403" t="str">
            <v>PEDRO</v>
          </cell>
          <cell r="U403" t="str">
            <v>CUETO</v>
          </cell>
          <cell r="V403" t="str">
            <v>QUISPE</v>
          </cell>
          <cell r="W403" t="str">
            <v>SIN DATOS</v>
          </cell>
          <cell r="X403" t="str">
            <v>18/11/1954</v>
          </cell>
          <cell r="Y403" t="str">
            <v>Masculino</v>
          </cell>
          <cell r="Z403" t="str">
            <v>Casado</v>
          </cell>
          <cell r="AA403" t="str">
            <v>JR. MARIANO MELGAR 350</v>
          </cell>
          <cell r="AB403" t="str">
            <v>10314825000</v>
          </cell>
          <cell r="AC403" t="str">
            <v>pedritocq200@hotmail.com</v>
          </cell>
          <cell r="AD403" t="str">
            <v>992033619</v>
          </cell>
          <cell r="AE403" t="str">
            <v>Superior Técnico</v>
          </cell>
          <cell r="AF403" t="str">
            <v>Técnico superior completo</v>
          </cell>
          <cell r="AG403" t="str">
            <v>TECNICO EN ENFERMERIA</v>
          </cell>
          <cell r="AH403" t="str">
            <v>TITULO</v>
          </cell>
        </row>
        <row r="404">
          <cell r="S404" t="str">
            <v>25759317</v>
          </cell>
          <cell r="T404" t="str">
            <v>MARY LUZ</v>
          </cell>
          <cell r="U404" t="str">
            <v>GUTIERREZ</v>
          </cell>
          <cell r="V404" t="str">
            <v>NUÑEZ</v>
          </cell>
          <cell r="W404" t="str">
            <v>SIN DATOS</v>
          </cell>
          <cell r="X404" t="str">
            <v>28/02/1974</v>
          </cell>
          <cell r="Y404" t="str">
            <v>Femenino</v>
          </cell>
          <cell r="Z404" t="str">
            <v>Casado</v>
          </cell>
          <cell r="AA404" t="str">
            <v>ANDAHUAYLAS-OCOBAMBA</v>
          </cell>
          <cell r="AB404" t="str">
            <v>10257593172</v>
          </cell>
          <cell r="AC404" t="str">
            <v>marilu_284@hotmail.com</v>
          </cell>
          <cell r="AD404" t="str">
            <v>987607268</v>
          </cell>
          <cell r="AE404" t="str">
            <v>Superior Universitario</v>
          </cell>
          <cell r="AF404" t="str">
            <v>Superior completo</v>
          </cell>
          <cell r="AG404" t="str">
            <v>ENFERMERA(O)</v>
          </cell>
          <cell r="AH404" t="str">
            <v>TITULO</v>
          </cell>
        </row>
        <row r="405">
          <cell r="S405" t="str">
            <v>41601917</v>
          </cell>
          <cell r="T405" t="str">
            <v>SINDY</v>
          </cell>
          <cell r="U405" t="str">
            <v>MALLMA</v>
          </cell>
          <cell r="V405" t="str">
            <v>FLORES</v>
          </cell>
          <cell r="W405" t="str">
            <v>SIN DATOS</v>
          </cell>
          <cell r="X405" t="str">
            <v>18/11/1982</v>
          </cell>
          <cell r="Y405" t="str">
            <v>Femenino</v>
          </cell>
          <cell r="Z405" t="str">
            <v>Soltero</v>
          </cell>
          <cell r="AA405" t="str">
            <v>CINCO ESQUINAS</v>
          </cell>
          <cell r="AB405" t="str">
            <v>10296155221</v>
          </cell>
          <cell r="AC405" t="str">
            <v>sindylu_mf@hotmail.com</v>
          </cell>
          <cell r="AD405" t="str">
            <v>944257319</v>
          </cell>
          <cell r="AE405" t="str">
            <v>Superior Universitario</v>
          </cell>
          <cell r="AF405" t="str">
            <v>Superior completo</v>
          </cell>
          <cell r="AG405" t="str">
            <v>OBSTETRA</v>
          </cell>
          <cell r="AH405" t="str">
            <v>TITULO</v>
          </cell>
        </row>
        <row r="406">
          <cell r="S406" t="str">
            <v>40784969</v>
          </cell>
          <cell r="T406" t="str">
            <v>NELA NELLY</v>
          </cell>
          <cell r="U406" t="str">
            <v>MAMANI</v>
          </cell>
          <cell r="V406" t="str">
            <v>FERNANDEZ</v>
          </cell>
          <cell r="W406" t="str">
            <v>SIN DATOS</v>
          </cell>
          <cell r="X406" t="str">
            <v>27/11/1980</v>
          </cell>
          <cell r="Y406" t="str">
            <v>Femenino</v>
          </cell>
          <cell r="Z406" t="str">
            <v>Soltero</v>
          </cell>
          <cell r="AA406" t="str">
            <v>SAN MARTIN</v>
          </cell>
          <cell r="AB406" t="str">
            <v>10407849693</v>
          </cell>
          <cell r="AC406" t="str">
            <v>nelanellymafer@hotmail.com</v>
          </cell>
          <cell r="AD406" t="str">
            <v>987352777,987352777</v>
          </cell>
          <cell r="AE406" t="str">
            <v>Superior Universitario</v>
          </cell>
          <cell r="AF406" t="str">
            <v>Superior completo</v>
          </cell>
          <cell r="AG406" t="str">
            <v>OBSTETRA</v>
          </cell>
          <cell r="AH406" t="str">
            <v>TITULO</v>
          </cell>
        </row>
        <row r="407">
          <cell r="S407" t="str">
            <v>23931174</v>
          </cell>
          <cell r="T407" t="str">
            <v>ROSA</v>
          </cell>
          <cell r="U407" t="str">
            <v>MEDINA</v>
          </cell>
          <cell r="V407" t="str">
            <v>ALVAREZ</v>
          </cell>
          <cell r="W407" t="str">
            <v>SIN DATOS</v>
          </cell>
          <cell r="X407" t="str">
            <v>23/09/1966</v>
          </cell>
          <cell r="Y407" t="str">
            <v>Femenino</v>
          </cell>
          <cell r="Z407" t="str">
            <v>Soltero</v>
          </cell>
          <cell r="AA407" t="str">
            <v>BOLOGNESI 504</v>
          </cell>
          <cell r="AB407" t="str">
            <v>10239311747</v>
          </cell>
          <cell r="AC407" t="str">
            <v>medina.rosita23@hotmail.com</v>
          </cell>
          <cell r="AD407" t="str">
            <v>984282900</v>
          </cell>
          <cell r="AE407" t="str">
            <v>Superior Técnico</v>
          </cell>
          <cell r="AF407" t="str">
            <v>Técnico superior completo</v>
          </cell>
          <cell r="AG407" t="str">
            <v>TECNICO LABORATORISTA</v>
          </cell>
          <cell r="AH407" t="str">
            <v>TITULO</v>
          </cell>
        </row>
        <row r="408">
          <cell r="S408" t="str">
            <v>42476697</v>
          </cell>
          <cell r="T408" t="str">
            <v>EVELYN KARLA</v>
          </cell>
          <cell r="U408" t="str">
            <v>MEDINA</v>
          </cell>
          <cell r="V408" t="str">
            <v>NOLASCO</v>
          </cell>
          <cell r="W408" t="str">
            <v>SIN DATOS</v>
          </cell>
          <cell r="X408" t="str">
            <v>22/05/1984</v>
          </cell>
          <cell r="Y408" t="str">
            <v>Femenino</v>
          </cell>
          <cell r="Z408" t="str">
            <v>Soltero</v>
          </cell>
          <cell r="AA408" t="str">
            <v>AV.JOSE MARIA ARGUEDAS S/N QUINTA CUADRA</v>
          </cell>
          <cell r="AB408" t="str">
            <v>10424766971</v>
          </cell>
          <cell r="AC408" t="str">
            <v>eveka_2205@hotmail.com</v>
          </cell>
          <cell r="AD408" t="str">
            <v>942414424</v>
          </cell>
          <cell r="AE408" t="str">
            <v>Superior Universitario</v>
          </cell>
          <cell r="AF408" t="str">
            <v>Superior completo</v>
          </cell>
          <cell r="AG408" t="str">
            <v>OBSTETRA</v>
          </cell>
          <cell r="AH408" t="str">
            <v>TITULO</v>
          </cell>
        </row>
        <row r="409">
          <cell r="S409" t="str">
            <v>31180487</v>
          </cell>
          <cell r="T409" t="str">
            <v>JULIA</v>
          </cell>
          <cell r="U409" t="str">
            <v>MERINO</v>
          </cell>
          <cell r="V409" t="str">
            <v>QUISPE</v>
          </cell>
          <cell r="W409" t="str">
            <v>SIN DATOS</v>
          </cell>
          <cell r="X409" t="str">
            <v>16/11/1968</v>
          </cell>
          <cell r="Y409" t="str">
            <v>Femenino</v>
          </cell>
          <cell r="Z409" t="str">
            <v>Soltero</v>
          </cell>
          <cell r="AA409" t="str">
            <v>AV.SESQUICENTENARIO 702</v>
          </cell>
          <cell r="AB409" t="str">
            <v>10311804877</v>
          </cell>
          <cell r="AC409" t="str">
            <v>juliamq200@hotmail.com</v>
          </cell>
          <cell r="AD409" t="str">
            <v>980659668</v>
          </cell>
          <cell r="AE409" t="str">
            <v>Superior Técnico</v>
          </cell>
          <cell r="AF409" t="str">
            <v>Técnico superior completo</v>
          </cell>
          <cell r="AG409" t="str">
            <v>TECNICO EN ENFERMERIA</v>
          </cell>
          <cell r="AH409" t="str">
            <v>TITULO</v>
          </cell>
        </row>
        <row r="410">
          <cell r="S410" t="str">
            <v>10645343</v>
          </cell>
          <cell r="T410" t="str">
            <v>EDUARDO ENRIQUE</v>
          </cell>
          <cell r="U410" t="str">
            <v>PACHECO</v>
          </cell>
          <cell r="V410" t="str">
            <v>ESPINOZA</v>
          </cell>
          <cell r="W410" t="str">
            <v>SIN DATOS</v>
          </cell>
          <cell r="X410" t="str">
            <v>15/11/1977</v>
          </cell>
          <cell r="Y410" t="str">
            <v>Masculino</v>
          </cell>
          <cell r="Z410" t="str">
            <v>Soltero</v>
          </cell>
          <cell r="AA410" t="str">
            <v>AV CESAR CANEVARO 757 ZN D</v>
          </cell>
          <cell r="AB410" t="str">
            <v>10106453433</v>
          </cell>
          <cell r="AC410" t="str">
            <v>pachecoeduard5@yahoo.es</v>
          </cell>
          <cell r="AD410" t="str">
            <v>942357767</v>
          </cell>
          <cell r="AE410" t="str">
            <v>Superior Universitario</v>
          </cell>
          <cell r="AF410" t="str">
            <v>Superior completo</v>
          </cell>
          <cell r="AG410" t="str">
            <v>MEDICO CIRUJANO</v>
          </cell>
          <cell r="AH410" t="str">
            <v>TITULO</v>
          </cell>
        </row>
        <row r="411">
          <cell r="S411" t="str">
            <v>41197322</v>
          </cell>
          <cell r="T411" t="str">
            <v>MIRIAM PILAR</v>
          </cell>
          <cell r="U411" t="str">
            <v>RECHARTE</v>
          </cell>
          <cell r="V411" t="str">
            <v>PINEDA</v>
          </cell>
          <cell r="W411" t="str">
            <v>SIN DATOS</v>
          </cell>
          <cell r="X411" t="str">
            <v>16/02/1982</v>
          </cell>
          <cell r="Y411" t="str">
            <v>Femenino</v>
          </cell>
          <cell r="Z411" t="str">
            <v>Casado</v>
          </cell>
          <cell r="AA411" t="str">
            <v>CONDEBAMBA 428</v>
          </cell>
          <cell r="AB411" t="str">
            <v>10411973226</v>
          </cell>
          <cell r="AC411" t="str">
            <v>miriamrecharte@gmail.com,miriamrecharte@gmail.com</v>
          </cell>
          <cell r="AD411" t="str">
            <v>986062773,986062773</v>
          </cell>
          <cell r="AE411" t="str">
            <v>Superior Universitario</v>
          </cell>
          <cell r="AF411" t="str">
            <v>Superior completo</v>
          </cell>
          <cell r="AG411" t="str">
            <v>ENFERMERA(O)</v>
          </cell>
          <cell r="AH411" t="str">
            <v>TITULO</v>
          </cell>
        </row>
        <row r="412">
          <cell r="S412" t="str">
            <v>41039618</v>
          </cell>
          <cell r="T412" t="str">
            <v>VILMA</v>
          </cell>
          <cell r="U412" t="str">
            <v>RICRA</v>
          </cell>
          <cell r="V412" t="str">
            <v>QUISPE</v>
          </cell>
          <cell r="W412" t="str">
            <v>SIN DATOS</v>
          </cell>
          <cell r="X412" t="str">
            <v>01/08/1978</v>
          </cell>
          <cell r="Y412" t="str">
            <v>Femenino</v>
          </cell>
          <cell r="Z412" t="str">
            <v>Soltero</v>
          </cell>
          <cell r="AA412" t="str">
            <v>AYACUCHO</v>
          </cell>
          <cell r="AB412" t="str">
            <v>10410396187</v>
          </cell>
          <cell r="AC412" t="str">
            <v>vilmaricra@hotmail.com</v>
          </cell>
          <cell r="AD412" t="str">
            <v>987967808</v>
          </cell>
          <cell r="AE412" t="str">
            <v>Superior Técnico</v>
          </cell>
          <cell r="AF412" t="str">
            <v>Técnico superior completo</v>
          </cell>
          <cell r="AG412" t="str">
            <v>TECNICO EN ENFERMERIA</v>
          </cell>
          <cell r="AH412" t="str">
            <v>TITULO</v>
          </cell>
        </row>
        <row r="413">
          <cell r="S413" t="str">
            <v>42694189</v>
          </cell>
          <cell r="T413" t="str">
            <v>NALDA</v>
          </cell>
          <cell r="U413" t="str">
            <v>RODRIGO</v>
          </cell>
          <cell r="V413" t="str">
            <v>QUISPE</v>
          </cell>
          <cell r="W413" t="str">
            <v>SIN DATOS</v>
          </cell>
          <cell r="X413" t="str">
            <v>20/01/1984</v>
          </cell>
          <cell r="Y413" t="str">
            <v>Femenino</v>
          </cell>
          <cell r="Z413" t="str">
            <v>Soltero</v>
          </cell>
          <cell r="AA413" t="str">
            <v>MOYABAMBA BAJA S/N</v>
          </cell>
          <cell r="AB413" t="str">
            <v>10426941894</v>
          </cell>
          <cell r="AC413" t="str">
            <v>luz_merly_ob@hotmail.com</v>
          </cell>
          <cell r="AD413" t="str">
            <v>961870003</v>
          </cell>
          <cell r="AE413" t="str">
            <v>Superior Universitario</v>
          </cell>
          <cell r="AF413" t="str">
            <v>Superior completo</v>
          </cell>
          <cell r="AG413" t="str">
            <v>OBSTETRA</v>
          </cell>
          <cell r="AH413" t="str">
            <v>TITULO</v>
          </cell>
        </row>
        <row r="414">
          <cell r="S414" t="str">
            <v>31038425</v>
          </cell>
          <cell r="T414" t="str">
            <v>VILMA</v>
          </cell>
          <cell r="U414" t="str">
            <v>SIERRA</v>
          </cell>
          <cell r="V414" t="str">
            <v>MONZON</v>
          </cell>
          <cell r="W414" t="str">
            <v>SIN DATOS</v>
          </cell>
          <cell r="X414" t="str">
            <v>24/12/1973</v>
          </cell>
          <cell r="Y414" t="str">
            <v>Femenino</v>
          </cell>
          <cell r="Z414" t="str">
            <v>Soltero</v>
          </cell>
          <cell r="AA414" t="str">
            <v>P.JOVEN CENTENARIO A-16</v>
          </cell>
          <cell r="AB414" t="str">
            <v>10310384254</v>
          </cell>
          <cell r="AC414" t="str">
            <v>vilmasm24@hotmail.com</v>
          </cell>
          <cell r="AD414" t="str">
            <v>992948497</v>
          </cell>
          <cell r="AE414" t="str">
            <v>Superior Universitario</v>
          </cell>
          <cell r="AF414" t="str">
            <v>Superior completo</v>
          </cell>
          <cell r="AG414" t="str">
            <v>ENFERMERA(O)</v>
          </cell>
          <cell r="AH414" t="str">
            <v>TITULO</v>
          </cell>
        </row>
        <row r="415">
          <cell r="S415" t="str">
            <v>09653484</v>
          </cell>
          <cell r="T415" t="str">
            <v>RONALD AURELIO</v>
          </cell>
          <cell r="U415" t="str">
            <v>SOTELO</v>
          </cell>
          <cell r="V415" t="str">
            <v>TAPIA</v>
          </cell>
          <cell r="W415" t="str">
            <v>SIN DATOS</v>
          </cell>
          <cell r="X415" t="str">
            <v>12/11/1969</v>
          </cell>
          <cell r="Y415" t="str">
            <v>Masculino</v>
          </cell>
          <cell r="Z415" t="str">
            <v>Soltero</v>
          </cell>
          <cell r="AA415" t="str">
            <v>MZ. H LT. 2 URB. SAN HILARION.</v>
          </cell>
          <cell r="AB415" t="str">
            <v>10096534847</v>
          </cell>
          <cell r="AC415" t="str">
            <v>roni_para_ti@hotmail.com</v>
          </cell>
          <cell r="AD415" t="str">
            <v>976220988,989622724</v>
          </cell>
          <cell r="AE415" t="str">
            <v>Superior Universitario</v>
          </cell>
          <cell r="AF415" t="str">
            <v>Superior completo</v>
          </cell>
          <cell r="AG415" t="str">
            <v>CIRUJANO DENTISTA</v>
          </cell>
          <cell r="AH415" t="str">
            <v>TITULO</v>
          </cell>
        </row>
        <row r="416">
          <cell r="S416" t="str">
            <v>44404093</v>
          </cell>
          <cell r="T416" t="str">
            <v>ELSA REYNA</v>
          </cell>
          <cell r="U416" t="str">
            <v>MENDOZA</v>
          </cell>
          <cell r="V416" t="str">
            <v>BULEJE</v>
          </cell>
          <cell r="W416" t="str">
            <v>SIN DATOS</v>
          </cell>
          <cell r="X416" t="str">
            <v>21/07/1987</v>
          </cell>
          <cell r="Y416" t="str">
            <v>Femenino</v>
          </cell>
          <cell r="Z416" t="str">
            <v>Soltero</v>
          </cell>
          <cell r="AA416" t="str">
            <v>JR.VICTOR SEGURA 212</v>
          </cell>
          <cell r="AB416" t="str">
            <v>10444040934</v>
          </cell>
          <cell r="AC416" t="str">
            <v>elsareyna27@hotmail.com</v>
          </cell>
          <cell r="AD416">
            <v>0</v>
          </cell>
          <cell r="AE416" t="str">
            <v>Superior Universitario</v>
          </cell>
          <cell r="AF416" t="str">
            <v>Superior completo</v>
          </cell>
          <cell r="AG416" t="str">
            <v>OBSTETRA</v>
          </cell>
          <cell r="AH416" t="str">
            <v>TITULO</v>
          </cell>
        </row>
        <row r="417">
          <cell r="S417" t="str">
            <v>41081354</v>
          </cell>
          <cell r="T417" t="str">
            <v>MARIA ROSARIO</v>
          </cell>
          <cell r="U417" t="str">
            <v>HUARANCCA</v>
          </cell>
          <cell r="V417" t="str">
            <v>SECCE</v>
          </cell>
          <cell r="W417" t="str">
            <v>SIN DATOS</v>
          </cell>
          <cell r="X417" t="str">
            <v>28/10/1981</v>
          </cell>
          <cell r="Y417" t="str">
            <v>Femenino</v>
          </cell>
          <cell r="Z417" t="str">
            <v>Soltero</v>
          </cell>
          <cell r="AA417" t="str">
            <v>LOS OLIVOS</v>
          </cell>
          <cell r="AB417" t="str">
            <v>10410813543</v>
          </cell>
          <cell r="AC417" t="str">
            <v>huaranccaseccemariarosario@gmail.com</v>
          </cell>
          <cell r="AD417" t="str">
            <v>958734270</v>
          </cell>
          <cell r="AE417" t="str">
            <v>Superior Técnico</v>
          </cell>
          <cell r="AF417" t="str">
            <v>Técnico superior completo</v>
          </cell>
          <cell r="AG417" t="str">
            <v>TECNICO EN ENFERMERIA</v>
          </cell>
          <cell r="AH417" t="str">
            <v>TITULO</v>
          </cell>
        </row>
        <row r="418">
          <cell r="S418" t="str">
            <v>42075137</v>
          </cell>
          <cell r="T418" t="str">
            <v>RHOGER</v>
          </cell>
          <cell r="U418" t="str">
            <v>ATAO</v>
          </cell>
          <cell r="V418" t="str">
            <v>RINCON</v>
          </cell>
          <cell r="W418" t="str">
            <v>SIN DATOS</v>
          </cell>
          <cell r="X418" t="str">
            <v>09/11/1983</v>
          </cell>
          <cell r="Y418" t="str">
            <v>Masculino</v>
          </cell>
          <cell r="Z418" t="str">
            <v>Casado</v>
          </cell>
          <cell r="AA418" t="str">
            <v>JR.J.FRANCISCO RAMOS 341</v>
          </cell>
          <cell r="AB418" t="str">
            <v>10420751376</v>
          </cell>
          <cell r="AC418" t="str">
            <v>royerchapu@hotmail.com</v>
          </cell>
          <cell r="AD418" t="str">
            <v>956241417</v>
          </cell>
          <cell r="AE418" t="str">
            <v>Superior Universitario</v>
          </cell>
          <cell r="AF418" t="str">
            <v>Superior completo</v>
          </cell>
          <cell r="AG418" t="str">
            <v>ENFERMERA(O)</v>
          </cell>
          <cell r="AH418" t="str">
            <v>TITULO</v>
          </cell>
        </row>
        <row r="419">
          <cell r="S419" t="str">
            <v>31486831</v>
          </cell>
          <cell r="T419" t="str">
            <v>JUAN ABELARDO</v>
          </cell>
          <cell r="U419" t="str">
            <v>AYVAR</v>
          </cell>
          <cell r="V419" t="str">
            <v>PALOMINO</v>
          </cell>
          <cell r="W419" t="str">
            <v>SIN DATOS</v>
          </cell>
          <cell r="X419" t="str">
            <v>02/06/1977</v>
          </cell>
          <cell r="Y419" t="str">
            <v>Masculino</v>
          </cell>
          <cell r="Z419" t="str">
            <v>Soltero</v>
          </cell>
          <cell r="AA419" t="str">
            <v>MARTINELLY OCOBAMBA</v>
          </cell>
          <cell r="AB419" t="str">
            <v>10314868311</v>
          </cell>
          <cell r="AC419">
            <v>0</v>
          </cell>
          <cell r="AD419" t="str">
            <v>987786751,945498530</v>
          </cell>
          <cell r="AE419" t="str">
            <v>Secundaria</v>
          </cell>
          <cell r="AF419" t="str">
            <v>Secundaria completa</v>
          </cell>
          <cell r="AG419">
            <v>0</v>
          </cell>
          <cell r="AH419">
            <v>0</v>
          </cell>
        </row>
        <row r="420">
          <cell r="S420" t="str">
            <v>10502717</v>
          </cell>
          <cell r="T420" t="str">
            <v>EDGARDO</v>
          </cell>
          <cell r="U420" t="str">
            <v>CONTRERAS</v>
          </cell>
          <cell r="V420" t="str">
            <v>TELLO</v>
          </cell>
          <cell r="W420" t="str">
            <v>SIN DATOS</v>
          </cell>
          <cell r="X420" t="str">
            <v>09/06/1965</v>
          </cell>
          <cell r="Y420" t="str">
            <v>Masculino</v>
          </cell>
          <cell r="Z420" t="str">
            <v>Casado</v>
          </cell>
          <cell r="AA420" t="str">
            <v>RICARDO PALMA</v>
          </cell>
          <cell r="AB420" t="str">
            <v>10105027171</v>
          </cell>
          <cell r="AC420" t="str">
            <v>ayvar268@hotmail.com</v>
          </cell>
          <cell r="AD420" t="str">
            <v>983755115</v>
          </cell>
          <cell r="AE420" t="str">
            <v>Secundaria</v>
          </cell>
          <cell r="AF420" t="str">
            <v>Secundaria completa</v>
          </cell>
          <cell r="AG420">
            <v>0</v>
          </cell>
          <cell r="AH420">
            <v>0</v>
          </cell>
        </row>
        <row r="421">
          <cell r="S421" t="str">
            <v>41183781</v>
          </cell>
          <cell r="T421" t="str">
            <v>MARIBEL</v>
          </cell>
          <cell r="U421" t="str">
            <v>RIOS</v>
          </cell>
          <cell r="V421" t="str">
            <v>ALARCON</v>
          </cell>
          <cell r="W421" t="str">
            <v>SIN DATOS</v>
          </cell>
          <cell r="X421" t="str">
            <v>06/11/1981</v>
          </cell>
          <cell r="Y421" t="str">
            <v>Femenino</v>
          </cell>
          <cell r="Z421" t="str">
            <v>Soltero</v>
          </cell>
          <cell r="AA421" t="str">
            <v>SIN DATOS</v>
          </cell>
          <cell r="AB421" t="str">
            <v>10411837811</v>
          </cell>
          <cell r="AC421" t="str">
            <v>maribelriosalarcon812@gmail.com,mariossa421@gmail.com</v>
          </cell>
          <cell r="AD421" t="str">
            <v>990949121</v>
          </cell>
          <cell r="AE421" t="str">
            <v>Superior Universitario</v>
          </cell>
          <cell r="AF421" t="str">
            <v>Superior completo</v>
          </cell>
          <cell r="AG421" t="str">
            <v>ENFERMERA(O)</v>
          </cell>
          <cell r="AH421" t="str">
            <v>TITULO</v>
          </cell>
        </row>
        <row r="422">
          <cell r="S422" t="str">
            <v>41103765</v>
          </cell>
          <cell r="T422" t="str">
            <v>MARIANELA</v>
          </cell>
          <cell r="U422" t="str">
            <v>SILVERA</v>
          </cell>
          <cell r="V422" t="str">
            <v>SALLARI</v>
          </cell>
          <cell r="W422" t="str">
            <v>SIN DATOS</v>
          </cell>
          <cell r="X422" t="str">
            <v>10/06/1981</v>
          </cell>
          <cell r="Y422" t="str">
            <v>Femenino</v>
          </cell>
          <cell r="Z422" t="str">
            <v>Soltero</v>
          </cell>
          <cell r="AA422" t="str">
            <v>JR.AREQUIPA 252</v>
          </cell>
          <cell r="AB422" t="str">
            <v>10411037652</v>
          </cell>
          <cell r="AC422" t="str">
            <v>alenairam10@hotmail.com</v>
          </cell>
          <cell r="AD422" t="str">
            <v>951482811,987423158</v>
          </cell>
          <cell r="AE422" t="str">
            <v>Superior Universitario</v>
          </cell>
          <cell r="AF422" t="str">
            <v>Superior completo</v>
          </cell>
          <cell r="AG422" t="str">
            <v>ENFERMERA(O)</v>
          </cell>
          <cell r="AH422" t="str">
            <v>TITULO</v>
          </cell>
        </row>
        <row r="423">
          <cell r="S423" t="str">
            <v>43886130</v>
          </cell>
          <cell r="T423" t="str">
            <v>JUAN CARLOS</v>
          </cell>
          <cell r="U423" t="str">
            <v>HUAMANI</v>
          </cell>
          <cell r="V423" t="str">
            <v>SANDOVAL</v>
          </cell>
          <cell r="W423" t="str">
            <v>SIN DATOS</v>
          </cell>
          <cell r="X423" t="str">
            <v>10/11/1986</v>
          </cell>
          <cell r="Y423" t="str">
            <v>Masculino</v>
          </cell>
          <cell r="Z423" t="str">
            <v>Soltero</v>
          </cell>
          <cell r="AA423" t="str">
            <v>COM. AYAPAMPA</v>
          </cell>
          <cell r="AB423" t="str">
            <v>10438861306</v>
          </cell>
          <cell r="AC423" t="str">
            <v>juanca_huamani_11@hotmail.com</v>
          </cell>
          <cell r="AD423" t="str">
            <v>980824893</v>
          </cell>
          <cell r="AE423" t="str">
            <v>Superior Técnico</v>
          </cell>
          <cell r="AF423" t="str">
            <v>Técnico superior completo</v>
          </cell>
          <cell r="AG423" t="str">
            <v>TECNICO EN ENFERMERIA</v>
          </cell>
          <cell r="AH423" t="str">
            <v>TITULO</v>
          </cell>
        </row>
        <row r="424">
          <cell r="S424" t="str">
            <v>40260995</v>
          </cell>
          <cell r="T424" t="str">
            <v>GLADYS ROXANA</v>
          </cell>
          <cell r="U424" t="str">
            <v>VILCA</v>
          </cell>
          <cell r="V424" t="str">
            <v>APAZA</v>
          </cell>
          <cell r="W424" t="str">
            <v>SIN DATOS</v>
          </cell>
          <cell r="X424" t="str">
            <v>05/08/1979</v>
          </cell>
          <cell r="Y424" t="str">
            <v>Femenino</v>
          </cell>
          <cell r="Z424" t="str">
            <v>Soltero</v>
          </cell>
          <cell r="AA424" t="str">
            <v>EL CARMEN</v>
          </cell>
          <cell r="AB424" t="str">
            <v>10402609953</v>
          </cell>
          <cell r="AC424" t="str">
            <v>chanas@hotmail.com</v>
          </cell>
          <cell r="AD424" t="str">
            <v>951701764</v>
          </cell>
          <cell r="AE424" t="str">
            <v>Superior Universitario</v>
          </cell>
          <cell r="AF424" t="str">
            <v>Superior completo</v>
          </cell>
          <cell r="AG424" t="str">
            <v>OBSTETRA</v>
          </cell>
          <cell r="AH424" t="str">
            <v>TITULO</v>
          </cell>
        </row>
        <row r="425">
          <cell r="S425" t="str">
            <v>25765492</v>
          </cell>
          <cell r="T425" t="str">
            <v>GEORGINA</v>
          </cell>
          <cell r="U425" t="str">
            <v>ALARCON</v>
          </cell>
          <cell r="V425" t="str">
            <v>BARRETO</v>
          </cell>
          <cell r="W425" t="str">
            <v>SIN DATOS</v>
          </cell>
          <cell r="X425" t="str">
            <v>24/07/1974</v>
          </cell>
          <cell r="Y425" t="str">
            <v>Femenino</v>
          </cell>
          <cell r="Z425" t="str">
            <v>Soltero</v>
          </cell>
          <cell r="AA425" t="str">
            <v>AV ANDAHUAYLAS 130</v>
          </cell>
          <cell r="AB425" t="str">
            <v>10257654929</v>
          </cell>
          <cell r="AC425" t="str">
            <v>georalar@hotmail.com</v>
          </cell>
          <cell r="AD425" t="str">
            <v>988222250</v>
          </cell>
          <cell r="AE425" t="str">
            <v>Superior Técnico</v>
          </cell>
          <cell r="AF425" t="str">
            <v>Técnico superior completo</v>
          </cell>
          <cell r="AG425" t="str">
            <v>TECNICO EN ENFERMERIA</v>
          </cell>
          <cell r="AH425" t="str">
            <v>TITULO</v>
          </cell>
        </row>
        <row r="426">
          <cell r="S426" t="str">
            <v>45554047</v>
          </cell>
          <cell r="T426" t="str">
            <v>PRISCILA KATTY</v>
          </cell>
          <cell r="U426" t="str">
            <v>CCANCCE</v>
          </cell>
          <cell r="V426" t="str">
            <v>GASTELÚ</v>
          </cell>
          <cell r="W426" t="str">
            <v>SIN DATOS</v>
          </cell>
          <cell r="X426" t="str">
            <v>27/01/1989</v>
          </cell>
          <cell r="Y426" t="str">
            <v>Femenino</v>
          </cell>
          <cell r="Z426" t="str">
            <v>Soltero</v>
          </cell>
          <cell r="AA426" t="str">
            <v>SAN ANTONIO PEDREGAL ALTO MZ.14 LT.13</v>
          </cell>
          <cell r="AB426">
            <v>0</v>
          </cell>
          <cell r="AC426">
            <v>0</v>
          </cell>
          <cell r="AD426">
            <v>0</v>
          </cell>
          <cell r="AE426" t="str">
            <v>Superior Universitario</v>
          </cell>
          <cell r="AF426" t="str">
            <v>Superior completo</v>
          </cell>
          <cell r="AG426" t="str">
            <v>PSICOLOGO</v>
          </cell>
          <cell r="AH426" t="str">
            <v>TITULO</v>
          </cell>
        </row>
        <row r="427">
          <cell r="S427" t="str">
            <v>44568977</v>
          </cell>
          <cell r="T427" t="str">
            <v>HAYDEE</v>
          </cell>
          <cell r="U427" t="str">
            <v>BULEJE</v>
          </cell>
          <cell r="V427" t="str">
            <v>AYVAR</v>
          </cell>
          <cell r="W427" t="str">
            <v>SIN DATOS</v>
          </cell>
          <cell r="X427" t="str">
            <v>12/03/1987</v>
          </cell>
          <cell r="Y427" t="str">
            <v>Femenino</v>
          </cell>
          <cell r="Z427" t="str">
            <v>Soltero</v>
          </cell>
          <cell r="AA427" t="str">
            <v>C.P.ROCCHACC</v>
          </cell>
          <cell r="AB427" t="str">
            <v>10445689772</v>
          </cell>
          <cell r="AC427">
            <v>0</v>
          </cell>
          <cell r="AD427" t="str">
            <v>993616343</v>
          </cell>
          <cell r="AE427" t="str">
            <v>Superior Técnico</v>
          </cell>
          <cell r="AF427" t="str">
            <v>Técnico superior completo</v>
          </cell>
          <cell r="AG427" t="str">
            <v>TECNICO EN ENFERMERIA</v>
          </cell>
          <cell r="AH427" t="str">
            <v>TITULO</v>
          </cell>
        </row>
        <row r="428">
          <cell r="S428" t="str">
            <v>41414965</v>
          </cell>
          <cell r="T428" t="str">
            <v>WALDIR ALEJANDRO</v>
          </cell>
          <cell r="U428" t="str">
            <v>CORNEJO</v>
          </cell>
          <cell r="V428" t="str">
            <v>GONZALES</v>
          </cell>
          <cell r="W428" t="str">
            <v>SIN DATOS</v>
          </cell>
          <cell r="X428" t="str">
            <v>19/05/1982</v>
          </cell>
          <cell r="Y428" t="str">
            <v>Masculino</v>
          </cell>
          <cell r="Z428" t="str">
            <v>Soltero</v>
          </cell>
          <cell r="AA428" t="str">
            <v>URB. PUEBLO LIBRE S/N</v>
          </cell>
          <cell r="AB428">
            <v>0</v>
          </cell>
          <cell r="AC428" t="str">
            <v>alejandro_nk1982@hotmail.com</v>
          </cell>
          <cell r="AD428" t="str">
            <v>993692742</v>
          </cell>
          <cell r="AE428" t="str">
            <v>Superior Universitario</v>
          </cell>
          <cell r="AF428" t="str">
            <v>Superior completo</v>
          </cell>
          <cell r="AG428" t="str">
            <v>BIOLOGO</v>
          </cell>
          <cell r="AH428" t="str">
            <v>TITULO</v>
          </cell>
        </row>
        <row r="429">
          <cell r="S429" t="str">
            <v>41794223</v>
          </cell>
          <cell r="T429" t="str">
            <v>EMBIL</v>
          </cell>
          <cell r="U429" t="str">
            <v>MARTINEZ</v>
          </cell>
          <cell r="V429" t="str">
            <v>RODRIGUEZ</v>
          </cell>
          <cell r="W429" t="str">
            <v>SIN DATOS</v>
          </cell>
          <cell r="X429" t="str">
            <v>15/02/1983</v>
          </cell>
          <cell r="Y429" t="str">
            <v>Masculino</v>
          </cell>
          <cell r="Z429" t="str">
            <v>Soltero</v>
          </cell>
          <cell r="AA429" t="str">
            <v>AV.APURIMAC S/N</v>
          </cell>
          <cell r="AB429" t="str">
            <v>10417942233</v>
          </cell>
          <cell r="AC429" t="str">
            <v>emer20_2@hotmail.com</v>
          </cell>
          <cell r="AD429" t="str">
            <v>986997595</v>
          </cell>
          <cell r="AE429" t="str">
            <v>Superior Universitario</v>
          </cell>
          <cell r="AF429" t="str">
            <v>Superior completo</v>
          </cell>
          <cell r="AG429" t="str">
            <v>ENFERMERA(O)</v>
          </cell>
          <cell r="AH429" t="str">
            <v>TITULO</v>
          </cell>
        </row>
        <row r="430">
          <cell r="S430" t="str">
            <v>45558318</v>
          </cell>
          <cell r="T430" t="str">
            <v>JANET</v>
          </cell>
          <cell r="U430" t="str">
            <v>SANCHEZ</v>
          </cell>
          <cell r="V430" t="str">
            <v>GUTIERREZ</v>
          </cell>
          <cell r="W430" t="str">
            <v>SIN DATOS</v>
          </cell>
          <cell r="X430" t="str">
            <v>30/05/1988</v>
          </cell>
          <cell r="Y430" t="str">
            <v>Femenino</v>
          </cell>
          <cell r="Z430" t="str">
            <v>Soltero</v>
          </cell>
          <cell r="AA430" t="str">
            <v>CP ROCCHACC</v>
          </cell>
          <cell r="AB430" t="str">
            <v>10455583182</v>
          </cell>
          <cell r="AC430" t="str">
            <v>janet30_sanchez@hotmail.com</v>
          </cell>
          <cell r="AD430" t="str">
            <v>976340193,976340193</v>
          </cell>
          <cell r="AE430" t="str">
            <v>Superior Técnico</v>
          </cell>
          <cell r="AF430" t="str">
            <v>Técnico superior completo</v>
          </cell>
          <cell r="AG430" t="str">
            <v>TECNICO EN ENFERMERIA</v>
          </cell>
          <cell r="AH430" t="str">
            <v>TITULO</v>
          </cell>
        </row>
        <row r="431">
          <cell r="S431" t="str">
            <v>43889251</v>
          </cell>
          <cell r="T431" t="str">
            <v>MARYLUZ</v>
          </cell>
          <cell r="U431" t="str">
            <v>LOA</v>
          </cell>
          <cell r="V431" t="str">
            <v>SERNA</v>
          </cell>
          <cell r="W431" t="str">
            <v>SIN DATOS</v>
          </cell>
          <cell r="X431" t="str">
            <v>19/10/1986</v>
          </cell>
          <cell r="Y431" t="str">
            <v>Femenino</v>
          </cell>
          <cell r="Z431" t="str">
            <v>Soltero</v>
          </cell>
          <cell r="AA431" t="str">
            <v>AV. 21 DE JUNIO S/N</v>
          </cell>
          <cell r="AB431">
            <v>0</v>
          </cell>
          <cell r="AC431" t="str">
            <v>maryluz_loaserna@hotmail.com</v>
          </cell>
          <cell r="AD431" t="str">
            <v>993702949,927143501</v>
          </cell>
          <cell r="AE431" t="str">
            <v>Superior Universitario</v>
          </cell>
          <cell r="AF431" t="str">
            <v>Superior completo</v>
          </cell>
          <cell r="AG431" t="str">
            <v>OBSTETRA</v>
          </cell>
          <cell r="AH431" t="str">
            <v>TITULO</v>
          </cell>
        </row>
        <row r="432">
          <cell r="S432" t="str">
            <v>46554871</v>
          </cell>
          <cell r="T432" t="str">
            <v>ANA LUCIA</v>
          </cell>
          <cell r="U432" t="str">
            <v>ROQUE</v>
          </cell>
          <cell r="V432" t="str">
            <v>MAMANI</v>
          </cell>
          <cell r="W432" t="str">
            <v>SIN DATOS</v>
          </cell>
          <cell r="X432" t="str">
            <v>26/09/1990</v>
          </cell>
          <cell r="Y432" t="str">
            <v>Femenino</v>
          </cell>
          <cell r="Z432" t="str">
            <v>Soltero</v>
          </cell>
          <cell r="AA432" t="str">
            <v>AH. GENERAL PEDRO VILCAPAZA ZN.A CM.4</v>
          </cell>
          <cell r="AB432">
            <v>0</v>
          </cell>
          <cell r="AC432" t="str">
            <v>roquemamanianalucia@gmail.com</v>
          </cell>
          <cell r="AD432" t="str">
            <v>940957790</v>
          </cell>
          <cell r="AE432" t="str">
            <v>Superior Universitario</v>
          </cell>
          <cell r="AF432" t="str">
            <v>Superior completo</v>
          </cell>
          <cell r="AG432" t="str">
            <v>NUTRICIONISTA</v>
          </cell>
          <cell r="AH432" t="str">
            <v>TITULO</v>
          </cell>
        </row>
        <row r="433">
          <cell r="S433" t="str">
            <v>72461818</v>
          </cell>
          <cell r="T433" t="str">
            <v>DIEGO HEYSSER</v>
          </cell>
          <cell r="U433" t="str">
            <v>RAMIREZ</v>
          </cell>
          <cell r="V433" t="str">
            <v>VARGAS</v>
          </cell>
          <cell r="W433" t="str">
            <v>SIN DATOS</v>
          </cell>
          <cell r="X433" t="str">
            <v>09/08/1993</v>
          </cell>
          <cell r="Y433" t="str">
            <v>Masculino</v>
          </cell>
          <cell r="Z433" t="str">
            <v>Soltero</v>
          </cell>
          <cell r="AA433" t="str">
            <v>SIN DATOS</v>
          </cell>
          <cell r="AB433">
            <v>0</v>
          </cell>
          <cell r="AC433" t="str">
            <v>dieheysser_18_26@hotmail.com</v>
          </cell>
          <cell r="AD433" t="str">
            <v>944937883</v>
          </cell>
          <cell r="AE433" t="str">
            <v>Superior Universitario</v>
          </cell>
          <cell r="AF433" t="str">
            <v>Superior completo</v>
          </cell>
          <cell r="AG433" t="str">
            <v>BIOLOGO</v>
          </cell>
          <cell r="AH433" t="str">
            <v>TITULO</v>
          </cell>
        </row>
        <row r="434">
          <cell r="S434" t="str">
            <v>45526358</v>
          </cell>
          <cell r="T434" t="str">
            <v>RELY HOWARD</v>
          </cell>
          <cell r="U434" t="str">
            <v>PEREZ</v>
          </cell>
          <cell r="V434" t="str">
            <v>MOINA</v>
          </cell>
          <cell r="W434" t="str">
            <v>SIN DATOS</v>
          </cell>
          <cell r="X434" t="str">
            <v>17/11/1988</v>
          </cell>
          <cell r="Y434" t="str">
            <v>Masculino</v>
          </cell>
          <cell r="Z434" t="str">
            <v>Soltero</v>
          </cell>
          <cell r="AA434" t="str">
            <v>E. MARTINELLI-AYRIHUANCA</v>
          </cell>
          <cell r="AB434">
            <v>0</v>
          </cell>
          <cell r="AC434" t="str">
            <v>rely_hpm179@hotmail.com</v>
          </cell>
          <cell r="AD434" t="str">
            <v>944242837</v>
          </cell>
          <cell r="AE434" t="str">
            <v>Superior Universitario</v>
          </cell>
          <cell r="AF434" t="str">
            <v>Superior completo</v>
          </cell>
          <cell r="AG434" t="str">
            <v>CIRUJANO DENTISTA</v>
          </cell>
          <cell r="AH434" t="str">
            <v>TITULO</v>
          </cell>
        </row>
        <row r="435">
          <cell r="S435" t="str">
            <v>71881777</v>
          </cell>
          <cell r="T435" t="str">
            <v>ELEODORO</v>
          </cell>
          <cell r="U435" t="str">
            <v>CORONEL</v>
          </cell>
          <cell r="V435" t="str">
            <v>LEON</v>
          </cell>
          <cell r="W435" t="str">
            <v>SIN DATOS</v>
          </cell>
          <cell r="X435" t="str">
            <v>23/06/1994</v>
          </cell>
          <cell r="Y435" t="str">
            <v>Masculino</v>
          </cell>
          <cell r="Z435" t="str">
            <v>Soltero</v>
          </cell>
          <cell r="AA435" t="str">
            <v>BARRIO HUANCALLO</v>
          </cell>
          <cell r="AB435" t="str">
            <v>10718817779</v>
          </cell>
          <cell r="AC435" t="str">
            <v>eleodorocoronelleon@gamail.com</v>
          </cell>
          <cell r="AD435" t="str">
            <v>927444220</v>
          </cell>
          <cell r="AE435" t="str">
            <v>Superior Técnico</v>
          </cell>
          <cell r="AF435" t="str">
            <v>Técnico superior completo</v>
          </cell>
          <cell r="AG435" t="str">
            <v>TECNICO EN ENFERMERIA</v>
          </cell>
          <cell r="AH435" t="str">
            <v>TITULO</v>
          </cell>
        </row>
        <row r="436">
          <cell r="S436" t="str">
            <v>47416734</v>
          </cell>
          <cell r="T436" t="str">
            <v>DIEGO MILKER</v>
          </cell>
          <cell r="U436" t="str">
            <v>ESCALANTE</v>
          </cell>
          <cell r="V436" t="str">
            <v>CORONEL</v>
          </cell>
          <cell r="W436" t="str">
            <v>SIN DATOS</v>
          </cell>
          <cell r="X436" t="str">
            <v>23/11/1992</v>
          </cell>
          <cell r="Y436" t="str">
            <v>Masculino</v>
          </cell>
          <cell r="Z436" t="str">
            <v>Soltero</v>
          </cell>
          <cell r="AA436" t="str">
            <v>CAMPO FERIAL ALFR SN</v>
          </cell>
          <cell r="AB436" t="str">
            <v>10474167343</v>
          </cell>
          <cell r="AC436" t="str">
            <v>descalantecoronel@gmail.com</v>
          </cell>
          <cell r="AD436">
            <v>0</v>
          </cell>
          <cell r="AE436" t="str">
            <v>Superior Universitario</v>
          </cell>
          <cell r="AF436" t="str">
            <v>Superior completo</v>
          </cell>
          <cell r="AG436" t="str">
            <v>INGENIERO SISTEMAS INFORMATICOS</v>
          </cell>
          <cell r="AH436" t="str">
            <v>TITULO</v>
          </cell>
        </row>
        <row r="437">
          <cell r="S437" t="str">
            <v>42681799</v>
          </cell>
          <cell r="T437" t="str">
            <v>ALAN JANO</v>
          </cell>
          <cell r="U437" t="str">
            <v>LAUPA</v>
          </cell>
          <cell r="V437" t="str">
            <v>ARANGO</v>
          </cell>
          <cell r="W437" t="str">
            <v>SIN DATOS</v>
          </cell>
          <cell r="X437" t="str">
            <v>09/09/1984</v>
          </cell>
          <cell r="Y437" t="str">
            <v>Masculino</v>
          </cell>
          <cell r="Z437" t="str">
            <v>Soltero</v>
          </cell>
          <cell r="AA437" t="str">
            <v>AV LEONCIO PRADO 508</v>
          </cell>
          <cell r="AB437" t="str">
            <v>10426817999</v>
          </cell>
          <cell r="AC437" t="str">
            <v>yiuu_al@hotmail.com</v>
          </cell>
          <cell r="AD437" t="str">
            <v>932972800</v>
          </cell>
          <cell r="AE437" t="str">
            <v>Superior Universitario</v>
          </cell>
          <cell r="AF437" t="str">
            <v>Superior completo</v>
          </cell>
          <cell r="AG437" t="str">
            <v>ENFERMERA(O)</v>
          </cell>
          <cell r="AH437" t="str">
            <v>TITULO</v>
          </cell>
        </row>
        <row r="438">
          <cell r="S438" t="str">
            <v>70812180</v>
          </cell>
          <cell r="T438" t="str">
            <v>VILMA</v>
          </cell>
          <cell r="U438" t="str">
            <v>VILCHES</v>
          </cell>
          <cell r="V438" t="str">
            <v>VILLAR</v>
          </cell>
          <cell r="W438" t="str">
            <v>SIN DATOS</v>
          </cell>
          <cell r="X438" t="str">
            <v>19/04/1996</v>
          </cell>
          <cell r="Y438" t="str">
            <v>Femenino</v>
          </cell>
          <cell r="Z438" t="str">
            <v>Soltero</v>
          </cell>
          <cell r="AA438" t="str">
            <v>PSJ. LOS CELAJES S/N</v>
          </cell>
          <cell r="AB438">
            <v>0</v>
          </cell>
          <cell r="AC438">
            <v>0</v>
          </cell>
          <cell r="AD438">
            <v>0</v>
          </cell>
          <cell r="AE438" t="str">
            <v>Superior Universitario</v>
          </cell>
          <cell r="AF438" t="str">
            <v>Superior completo</v>
          </cell>
          <cell r="AG438" t="str">
            <v>MEDICO CIRUJANO</v>
          </cell>
          <cell r="AH438" t="str">
            <v>TITULO</v>
          </cell>
        </row>
        <row r="439">
          <cell r="S439" t="str">
            <v>47455186</v>
          </cell>
          <cell r="T439" t="str">
            <v>JULIA JUDITH</v>
          </cell>
          <cell r="U439" t="str">
            <v>SOSA</v>
          </cell>
          <cell r="V439" t="str">
            <v>SALAS</v>
          </cell>
          <cell r="W439" t="str">
            <v>SIN DATOS</v>
          </cell>
          <cell r="X439" t="str">
            <v>29/05/1992</v>
          </cell>
          <cell r="Y439" t="str">
            <v>Femenino</v>
          </cell>
          <cell r="Z439" t="str">
            <v>Soltero</v>
          </cell>
          <cell r="AA439" t="str">
            <v>ALFREDO MENDIOLA</v>
          </cell>
          <cell r="AB439">
            <v>0</v>
          </cell>
          <cell r="AC439" t="str">
            <v>92js29@gmail.com</v>
          </cell>
          <cell r="AD439" t="str">
            <v>940999855</v>
          </cell>
          <cell r="AE439" t="str">
            <v>Superior Universitario</v>
          </cell>
          <cell r="AF439" t="str">
            <v>Superior completo</v>
          </cell>
          <cell r="AG439" t="str">
            <v>ENFERMERA(O)</v>
          </cell>
          <cell r="AH439" t="str">
            <v>TITULO</v>
          </cell>
        </row>
        <row r="440">
          <cell r="S440" t="str">
            <v>70843201</v>
          </cell>
          <cell r="T440" t="str">
            <v>MARIA HEBBE</v>
          </cell>
          <cell r="U440" t="str">
            <v>AGUSTIN</v>
          </cell>
          <cell r="V440" t="str">
            <v>HILARIO</v>
          </cell>
          <cell r="W440" t="str">
            <v>SIN DATOS</v>
          </cell>
          <cell r="X440" t="str">
            <v>27/06/1992</v>
          </cell>
          <cell r="Y440" t="str">
            <v>Femenino</v>
          </cell>
          <cell r="Z440" t="str">
            <v>Soltero</v>
          </cell>
          <cell r="AA440" t="str">
            <v>CL VICTOR EDUARDO 2410 ZONA MIRAFLORES</v>
          </cell>
          <cell r="AB440">
            <v>0</v>
          </cell>
          <cell r="AC440" t="str">
            <v>mariagustin86@gmail.com</v>
          </cell>
          <cell r="AD440" t="str">
            <v>996336074</v>
          </cell>
          <cell r="AE440" t="str">
            <v>Superior Universitario</v>
          </cell>
          <cell r="AF440" t="str">
            <v>Superior completo</v>
          </cell>
          <cell r="AG440" t="str">
            <v>MEDICO CIRUJANO</v>
          </cell>
          <cell r="AH440" t="str">
            <v>TITULO</v>
          </cell>
        </row>
        <row r="441">
          <cell r="S441" t="str">
            <v>74021094</v>
          </cell>
          <cell r="T441" t="str">
            <v>CLAUDIA PATRICIA</v>
          </cell>
          <cell r="U441" t="str">
            <v>VASQUEZ</v>
          </cell>
          <cell r="V441" t="str">
            <v>TUESTA</v>
          </cell>
          <cell r="W441" t="str">
            <v>SIN DATOS</v>
          </cell>
          <cell r="X441" t="str">
            <v>14/12/1995</v>
          </cell>
          <cell r="Y441" t="str">
            <v>Femenino</v>
          </cell>
          <cell r="Z441" t="str">
            <v>Soltero</v>
          </cell>
          <cell r="AA441" t="str">
            <v>MANUEL PIQUERAS</v>
          </cell>
          <cell r="AB441">
            <v>0</v>
          </cell>
          <cell r="AC441" t="str">
            <v>claudia.pvt14@gmail.com,100012173@ucientifica.edu.pe</v>
          </cell>
          <cell r="AD441">
            <v>0</v>
          </cell>
          <cell r="AE441" t="str">
            <v>Superior Universitario</v>
          </cell>
          <cell r="AF441" t="str">
            <v>Superior completo</v>
          </cell>
          <cell r="AG441" t="str">
            <v>MEDICO CIRUJANO</v>
          </cell>
          <cell r="AH441" t="str">
            <v>TITULO</v>
          </cell>
        </row>
        <row r="442">
          <cell r="S442" t="str">
            <v>41015561</v>
          </cell>
          <cell r="T442" t="str">
            <v>ALEJANDRO</v>
          </cell>
          <cell r="U442" t="str">
            <v>CCORAHUA</v>
          </cell>
          <cell r="V442" t="str">
            <v>HUACRE</v>
          </cell>
          <cell r="W442" t="str">
            <v>SIN DATOS</v>
          </cell>
          <cell r="X442" t="str">
            <v>02/04/1981</v>
          </cell>
          <cell r="Y442" t="str">
            <v>Masculino</v>
          </cell>
          <cell r="Z442" t="str">
            <v>Casado</v>
          </cell>
          <cell r="AA442" t="str">
            <v>COM.ROCCHACC</v>
          </cell>
          <cell r="AB442" t="str">
            <v>10410155619</v>
          </cell>
          <cell r="AC442" t="str">
            <v>alccorahua@autlook.com</v>
          </cell>
          <cell r="AD442" t="str">
            <v>974592417</v>
          </cell>
          <cell r="AE442" t="str">
            <v>Superior Técnico</v>
          </cell>
          <cell r="AF442" t="str">
            <v>Técnico superior completo</v>
          </cell>
          <cell r="AG442" t="str">
            <v>TECNICO EN ENFERMERIA</v>
          </cell>
          <cell r="AH442" t="str">
            <v>TITULO</v>
          </cell>
        </row>
        <row r="443">
          <cell r="S443" t="str">
            <v>45839673</v>
          </cell>
          <cell r="T443" t="str">
            <v>KATHERINE YESENIA</v>
          </cell>
          <cell r="U443" t="str">
            <v>JUAREZ</v>
          </cell>
          <cell r="V443" t="str">
            <v>QUISPE</v>
          </cell>
          <cell r="W443" t="str">
            <v>SIN DATOS</v>
          </cell>
          <cell r="X443" t="str">
            <v>08/07/1989</v>
          </cell>
          <cell r="Y443" t="str">
            <v>Femenino</v>
          </cell>
          <cell r="Z443" t="str">
            <v>Soltero</v>
          </cell>
          <cell r="AA443" t="str">
            <v>JUAN FRANCISCO RAMOS</v>
          </cell>
          <cell r="AB443" t="str">
            <v>10458396731</v>
          </cell>
          <cell r="AC443" t="str">
            <v>yesyjq@hotmail.com,yesyjq9@gmail.com</v>
          </cell>
          <cell r="AD443" t="str">
            <v>992491917</v>
          </cell>
          <cell r="AE443" t="str">
            <v>Superior Universitario</v>
          </cell>
          <cell r="AF443" t="str">
            <v>Superior completo</v>
          </cell>
          <cell r="AG443" t="str">
            <v>ENFERMERA(O)</v>
          </cell>
          <cell r="AH443" t="str">
            <v>TITULO</v>
          </cell>
        </row>
        <row r="444">
          <cell r="S444" t="str">
            <v>31486824</v>
          </cell>
          <cell r="T444" t="str">
            <v>ISABEL</v>
          </cell>
          <cell r="U444" t="str">
            <v>DELGADO</v>
          </cell>
          <cell r="V444" t="str">
            <v>SARMIENTO</v>
          </cell>
          <cell r="W444" t="str">
            <v>SIN DATOS</v>
          </cell>
          <cell r="X444" t="str">
            <v>14/04/1977</v>
          </cell>
          <cell r="Y444" t="str">
            <v>Femenino</v>
          </cell>
          <cell r="Z444" t="str">
            <v>Soltero</v>
          </cell>
          <cell r="AA444" t="str">
            <v>U.V. HUALALACHI</v>
          </cell>
          <cell r="AB444" t="str">
            <v>10314868248</v>
          </cell>
          <cell r="AC444" t="str">
            <v>isabeldelgadosarmiento0@hotmail.com</v>
          </cell>
          <cell r="AD444" t="str">
            <v>944060288</v>
          </cell>
          <cell r="AE444" t="str">
            <v>Superior Técnico</v>
          </cell>
          <cell r="AF444" t="str">
            <v>Técnico superior completo</v>
          </cell>
          <cell r="AG444" t="str">
            <v>TECNICO EN ENFERMERIA</v>
          </cell>
          <cell r="AH444" t="str">
            <v>TITULO</v>
          </cell>
        </row>
        <row r="445">
          <cell r="S445" t="str">
            <v>46302502</v>
          </cell>
          <cell r="T445" t="str">
            <v>NORMA ROCIO</v>
          </cell>
          <cell r="U445" t="str">
            <v>ARCOS</v>
          </cell>
          <cell r="V445" t="str">
            <v>CHIPANA</v>
          </cell>
          <cell r="W445" t="str">
            <v>SIN DATOS</v>
          </cell>
          <cell r="X445" t="str">
            <v>06/10/1988</v>
          </cell>
          <cell r="Y445" t="str">
            <v>Femenino</v>
          </cell>
          <cell r="Z445" t="str">
            <v>Soltero</v>
          </cell>
          <cell r="AA445" t="str">
            <v>JR. LOS ZORSALES 112</v>
          </cell>
          <cell r="AB445" t="str">
            <v>10463025024</v>
          </cell>
          <cell r="AC445" t="str">
            <v>luzradiante32@hotmail.com</v>
          </cell>
          <cell r="AD445" t="str">
            <v>980989566</v>
          </cell>
          <cell r="AE445" t="str">
            <v>Superior Universitario</v>
          </cell>
          <cell r="AF445" t="str">
            <v>Superior completo</v>
          </cell>
          <cell r="AG445" t="str">
            <v>OBSTETRA</v>
          </cell>
          <cell r="AH445" t="str">
            <v>TITULO</v>
          </cell>
        </row>
        <row r="446">
          <cell r="S446" t="str">
            <v>31190487</v>
          </cell>
          <cell r="T446" t="str">
            <v>DAVID MODESTO</v>
          </cell>
          <cell r="U446" t="str">
            <v>GUIZADO</v>
          </cell>
          <cell r="V446" t="str">
            <v>GONZALES</v>
          </cell>
          <cell r="W446" t="str">
            <v>SIN DATOS</v>
          </cell>
          <cell r="X446" t="str">
            <v>10/09/1977</v>
          </cell>
          <cell r="Y446" t="str">
            <v>Masculino</v>
          </cell>
          <cell r="Z446" t="str">
            <v>Casado</v>
          </cell>
          <cell r="AA446" t="str">
            <v>LOS CLAVELES</v>
          </cell>
          <cell r="AB446" t="str">
            <v>10311904871</v>
          </cell>
          <cell r="AC446" t="str">
            <v>GUIZADOGD@hotmail.com</v>
          </cell>
          <cell r="AD446" t="str">
            <v>914263219</v>
          </cell>
          <cell r="AE446" t="str">
            <v>Superior Técnico</v>
          </cell>
          <cell r="AF446" t="str">
            <v>Técnico superior completo</v>
          </cell>
          <cell r="AG446" t="str">
            <v>TECNICO LABORATORISTA</v>
          </cell>
          <cell r="AH446" t="str">
            <v>TITULO</v>
          </cell>
        </row>
        <row r="447">
          <cell r="S447" t="str">
            <v>42771979</v>
          </cell>
          <cell r="T447" t="str">
            <v>DIOMEDES</v>
          </cell>
          <cell r="U447" t="str">
            <v>MENDOZA</v>
          </cell>
          <cell r="V447" t="str">
            <v>LEYVA</v>
          </cell>
          <cell r="W447" t="str">
            <v>SIN DATOS</v>
          </cell>
          <cell r="X447" t="str">
            <v>08/11/1984</v>
          </cell>
          <cell r="Y447" t="str">
            <v>Masculino</v>
          </cell>
          <cell r="Z447" t="str">
            <v>Soltero</v>
          </cell>
          <cell r="AA447" t="str">
            <v>SIN DATOS</v>
          </cell>
          <cell r="AB447">
            <v>0</v>
          </cell>
          <cell r="AC447" t="str">
            <v>mendozaleyvadio8@gmail.com</v>
          </cell>
          <cell r="AD447" t="str">
            <v>993619645</v>
          </cell>
          <cell r="AE447" t="str">
            <v>Superior Técnico</v>
          </cell>
          <cell r="AF447" t="str">
            <v>Técnico superior completo</v>
          </cell>
          <cell r="AG447" t="str">
            <v>TECNICO EN ENFERMERIA</v>
          </cell>
          <cell r="AH447" t="str">
            <v>TITULO</v>
          </cell>
        </row>
        <row r="448">
          <cell r="S448" t="str">
            <v>40692587</v>
          </cell>
          <cell r="T448" t="str">
            <v>GADY</v>
          </cell>
          <cell r="U448" t="str">
            <v>BERROCAL</v>
          </cell>
          <cell r="V448" t="str">
            <v>CUARESMA</v>
          </cell>
          <cell r="W448" t="str">
            <v>SIN DATOS</v>
          </cell>
          <cell r="X448" t="str">
            <v>23/05/1980</v>
          </cell>
          <cell r="Y448" t="str">
            <v>Femenino</v>
          </cell>
          <cell r="Z448" t="str">
            <v>Soltero</v>
          </cell>
          <cell r="AA448" t="str">
            <v>AV.PEDRO CASAFRANCA 126</v>
          </cell>
          <cell r="AB448" t="str">
            <v>10406925876</v>
          </cell>
          <cell r="AC448" t="str">
            <v>ob_gady23@hotmail.com</v>
          </cell>
          <cell r="AD448" t="str">
            <v>998606114</v>
          </cell>
          <cell r="AE448" t="str">
            <v>Superior Universitario</v>
          </cell>
          <cell r="AF448" t="str">
            <v>Superior completo</v>
          </cell>
          <cell r="AG448" t="str">
            <v>OBSTETRA</v>
          </cell>
          <cell r="AH448" t="str">
            <v>TITULO</v>
          </cell>
        </row>
        <row r="449">
          <cell r="S449" t="str">
            <v>74553862</v>
          </cell>
          <cell r="T449" t="str">
            <v>JEFFERSON</v>
          </cell>
          <cell r="U449" t="str">
            <v>ZAMORA</v>
          </cell>
          <cell r="V449" t="str">
            <v>SALCEDO</v>
          </cell>
          <cell r="W449" t="str">
            <v>SIN DATOS</v>
          </cell>
          <cell r="X449" t="str">
            <v>01/07/1995</v>
          </cell>
          <cell r="Y449" t="str">
            <v>Masculino</v>
          </cell>
          <cell r="Z449" t="str">
            <v>Soltero</v>
          </cell>
          <cell r="AA449" t="str">
            <v>SIN DATOS</v>
          </cell>
          <cell r="AB449">
            <v>0</v>
          </cell>
          <cell r="AC449" t="str">
            <v>jeffersonzamorasalcedo@gmail.com</v>
          </cell>
          <cell r="AD449" t="str">
            <v>994869647</v>
          </cell>
          <cell r="AE449" t="str">
            <v>Superior Técnico</v>
          </cell>
          <cell r="AF449" t="str">
            <v>Técnico superior completo</v>
          </cell>
          <cell r="AG449" t="str">
            <v>TECNICO EN ENFERMERIA</v>
          </cell>
          <cell r="AH449" t="str">
            <v>EGRESADO</v>
          </cell>
        </row>
        <row r="450">
          <cell r="S450" t="str">
            <v>70253554</v>
          </cell>
          <cell r="T450" t="str">
            <v>MERCEDES CLAUDIA</v>
          </cell>
          <cell r="U450" t="str">
            <v>DELGADO</v>
          </cell>
          <cell r="V450" t="str">
            <v>UBAQUI</v>
          </cell>
          <cell r="W450" t="str">
            <v>SIN DATOS</v>
          </cell>
          <cell r="X450" t="str">
            <v>24/12/1990</v>
          </cell>
          <cell r="Y450" t="str">
            <v>Femenino</v>
          </cell>
          <cell r="Z450" t="str">
            <v>Soltero</v>
          </cell>
          <cell r="AA450" t="str">
            <v>ANANSAYOCC</v>
          </cell>
          <cell r="AB450">
            <v>0</v>
          </cell>
          <cell r="AC450" t="str">
            <v>claudia_181990@hotmail.com</v>
          </cell>
          <cell r="AD450" t="str">
            <v>992276427</v>
          </cell>
          <cell r="AE450" t="str">
            <v>Superior Técnico</v>
          </cell>
          <cell r="AF450" t="str">
            <v>Técnico superior completo</v>
          </cell>
          <cell r="AG450" t="str">
            <v>TECNICO EN ENFERMERIA</v>
          </cell>
          <cell r="AH450" t="str">
            <v>TITULO</v>
          </cell>
        </row>
        <row r="451">
          <cell r="S451" t="str">
            <v>77534529</v>
          </cell>
          <cell r="T451" t="str">
            <v>EDGAR RAUL</v>
          </cell>
          <cell r="U451" t="str">
            <v>CONTRERAS</v>
          </cell>
          <cell r="V451" t="str">
            <v>MEDRANO</v>
          </cell>
          <cell r="W451" t="str">
            <v>SIN DATOS</v>
          </cell>
          <cell r="X451" t="str">
            <v>14/08/1995</v>
          </cell>
          <cell r="Y451" t="str">
            <v>Masculino</v>
          </cell>
          <cell r="Z451" t="str">
            <v>Soltero</v>
          </cell>
          <cell r="AA451" t="str">
            <v>SIN DATOS</v>
          </cell>
          <cell r="AB451">
            <v>0</v>
          </cell>
          <cell r="AC451">
            <v>0</v>
          </cell>
          <cell r="AD451">
            <v>0</v>
          </cell>
          <cell r="AE451" t="str">
            <v>Superior Universitario</v>
          </cell>
          <cell r="AF451" t="str">
            <v>Superior completo</v>
          </cell>
          <cell r="AG451" t="str">
            <v>ENFERMERA(O)</v>
          </cell>
          <cell r="AH451" t="str">
            <v>TITULO</v>
          </cell>
        </row>
        <row r="452">
          <cell r="S452" t="str">
            <v>31188848</v>
          </cell>
          <cell r="T452" t="str">
            <v>MARIA SILVIA</v>
          </cell>
          <cell r="U452" t="str">
            <v>ANTEZANA</v>
          </cell>
          <cell r="V452" t="str">
            <v>PAREJA</v>
          </cell>
          <cell r="W452" t="str">
            <v>SIN DATOS</v>
          </cell>
          <cell r="X452" t="str">
            <v>11/07/1967</v>
          </cell>
          <cell r="Y452" t="str">
            <v>Femenino</v>
          </cell>
          <cell r="Z452" t="str">
            <v>Soltero</v>
          </cell>
          <cell r="AA452" t="str">
            <v>AV.CONFRATERNIDAD 6/CDRA.</v>
          </cell>
          <cell r="AB452" t="str">
            <v>10311888485</v>
          </cell>
          <cell r="AC452" t="str">
            <v>mariasilviaantezanapereja@gmail.com</v>
          </cell>
          <cell r="AD452" t="str">
            <v>983773900</v>
          </cell>
          <cell r="AE452" t="str">
            <v>Superior Técnico</v>
          </cell>
          <cell r="AF452" t="str">
            <v>Técnico superior completo</v>
          </cell>
          <cell r="AG452" t="str">
            <v>TECNICO EN ENFERMERIA</v>
          </cell>
          <cell r="AH452" t="str">
            <v>TITULO</v>
          </cell>
        </row>
        <row r="453">
          <cell r="S453" t="str">
            <v>80099958</v>
          </cell>
          <cell r="T453" t="str">
            <v>MARLENY</v>
          </cell>
          <cell r="U453" t="str">
            <v>LOAYZA</v>
          </cell>
          <cell r="V453" t="str">
            <v>PALOMINO</v>
          </cell>
          <cell r="W453" t="str">
            <v>SIN DATOS</v>
          </cell>
          <cell r="X453" t="str">
            <v>28/12/1977</v>
          </cell>
          <cell r="Y453" t="str">
            <v>Femenino</v>
          </cell>
          <cell r="Z453" t="str">
            <v>Soltero</v>
          </cell>
          <cell r="AA453" t="str">
            <v>CP PISCOBAMBA</v>
          </cell>
          <cell r="AB453" t="str">
            <v>10800999583</v>
          </cell>
          <cell r="AC453" t="str">
            <v>marlenypalominoloayza@gmail.com</v>
          </cell>
          <cell r="AD453" t="str">
            <v>947584041</v>
          </cell>
          <cell r="AE453" t="str">
            <v>Superior Técnico</v>
          </cell>
          <cell r="AF453" t="str">
            <v>Técnico superior completo</v>
          </cell>
          <cell r="AG453" t="str">
            <v>TECNICO EN ENFERMERIA</v>
          </cell>
          <cell r="AH453" t="str">
            <v>TITULO</v>
          </cell>
        </row>
        <row r="454">
          <cell r="S454" t="str">
            <v>40044484</v>
          </cell>
          <cell r="T454" t="str">
            <v>JORGE EDGAR</v>
          </cell>
          <cell r="U454" t="str">
            <v>OSCCO</v>
          </cell>
          <cell r="V454" t="str">
            <v>VELASQUE</v>
          </cell>
          <cell r="W454" t="str">
            <v>SIN DATOS</v>
          </cell>
          <cell r="X454" t="str">
            <v>23/11/1978</v>
          </cell>
          <cell r="Y454" t="str">
            <v>Masculino</v>
          </cell>
          <cell r="Z454" t="str">
            <v>Soltero</v>
          </cell>
          <cell r="AA454" t="str">
            <v>JR 28 DE JULIO S/N</v>
          </cell>
          <cell r="AB454" t="str">
            <v>10400444841</v>
          </cell>
          <cell r="AC454" t="str">
            <v>jorgevelasque888@hotmail.com,jeshua_777_777@hotmail.com</v>
          </cell>
          <cell r="AD454" t="str">
            <v>989750841</v>
          </cell>
          <cell r="AE454" t="str">
            <v>Superior Universitario</v>
          </cell>
          <cell r="AF454" t="str">
            <v>Superior completo</v>
          </cell>
          <cell r="AG454" t="str">
            <v>ENFERMERA(O)</v>
          </cell>
          <cell r="AH454" t="str">
            <v>TITULO</v>
          </cell>
        </row>
        <row r="455">
          <cell r="S455" t="str">
            <v>45357536</v>
          </cell>
          <cell r="T455" t="str">
            <v>YURI</v>
          </cell>
          <cell r="U455" t="str">
            <v>ANDIA</v>
          </cell>
          <cell r="V455" t="str">
            <v>PALOMINO</v>
          </cell>
          <cell r="W455" t="str">
            <v>SIN DATOS</v>
          </cell>
          <cell r="X455" t="str">
            <v>15/10/1984</v>
          </cell>
          <cell r="Y455" t="str">
            <v>Masculino</v>
          </cell>
          <cell r="Z455" t="str">
            <v>Soltero</v>
          </cell>
          <cell r="AA455" t="str">
            <v>CP PISCOBAMBA</v>
          </cell>
          <cell r="AB455" t="str">
            <v>10453575361</v>
          </cell>
          <cell r="AC455">
            <v>0</v>
          </cell>
          <cell r="AD455" t="str">
            <v>947083873</v>
          </cell>
          <cell r="AE455" t="str">
            <v>Primaria</v>
          </cell>
          <cell r="AF455" t="str">
            <v>Primaria completa</v>
          </cell>
          <cell r="AG455">
            <v>0</v>
          </cell>
          <cell r="AH455">
            <v>0</v>
          </cell>
        </row>
        <row r="456">
          <cell r="S456" t="str">
            <v>31191735</v>
          </cell>
          <cell r="T456" t="str">
            <v>HILDA</v>
          </cell>
          <cell r="U456" t="str">
            <v>PEREZ</v>
          </cell>
          <cell r="V456" t="str">
            <v>GUTIERREZ</v>
          </cell>
          <cell r="W456" t="str">
            <v>SIN DATOS</v>
          </cell>
          <cell r="X456" t="str">
            <v>07/03/1978</v>
          </cell>
          <cell r="Y456" t="str">
            <v>Femenino</v>
          </cell>
          <cell r="Z456" t="str">
            <v>Casado</v>
          </cell>
          <cell r="AA456" t="str">
            <v>URB.LA FLORIDA</v>
          </cell>
          <cell r="AB456" t="str">
            <v>10311917353</v>
          </cell>
          <cell r="AC456" t="str">
            <v>perezgutierrezhilda@gmail.com</v>
          </cell>
          <cell r="AD456" t="str">
            <v>984724814</v>
          </cell>
          <cell r="AE456" t="str">
            <v>Superior Técnico</v>
          </cell>
          <cell r="AF456" t="str">
            <v>Técnico superior completo</v>
          </cell>
          <cell r="AG456" t="str">
            <v>TECNICO EN ENFERMERIA</v>
          </cell>
          <cell r="AH456" t="str">
            <v>TITULO</v>
          </cell>
        </row>
        <row r="457">
          <cell r="S457" t="str">
            <v>71464203</v>
          </cell>
          <cell r="T457" t="str">
            <v>AGUEDI SERALI</v>
          </cell>
          <cell r="U457" t="str">
            <v>ALARCON</v>
          </cell>
          <cell r="V457" t="str">
            <v>GONZALES</v>
          </cell>
          <cell r="W457" t="str">
            <v>SIN DATOS</v>
          </cell>
          <cell r="X457" t="str">
            <v>08/07/1992</v>
          </cell>
          <cell r="Y457" t="str">
            <v>Femenino</v>
          </cell>
          <cell r="Z457" t="str">
            <v>Soltero</v>
          </cell>
          <cell r="AA457" t="str">
            <v>AV. MANCO CAPAC 118</v>
          </cell>
          <cell r="AB457" t="str">
            <v>10714642036</v>
          </cell>
          <cell r="AC457">
            <v>0</v>
          </cell>
          <cell r="AD457">
            <v>0</v>
          </cell>
          <cell r="AE457" t="str">
            <v>Superior Universitario</v>
          </cell>
          <cell r="AF457" t="str">
            <v>Superior completo</v>
          </cell>
          <cell r="AG457" t="str">
            <v>CIRUJANO DENTISTA</v>
          </cell>
          <cell r="AH457" t="str">
            <v>TITULO</v>
          </cell>
        </row>
        <row r="458">
          <cell r="S458" t="str">
            <v>42102037</v>
          </cell>
          <cell r="T458" t="str">
            <v>RAUL</v>
          </cell>
          <cell r="U458" t="str">
            <v>AYQUIPA</v>
          </cell>
          <cell r="V458" t="str">
            <v>ROMERO</v>
          </cell>
          <cell r="W458" t="str">
            <v>SIN DATOS</v>
          </cell>
          <cell r="X458" t="str">
            <v>22/10/1983</v>
          </cell>
          <cell r="Y458" t="str">
            <v>Masculino</v>
          </cell>
          <cell r="Z458" t="str">
            <v>Soltero</v>
          </cell>
          <cell r="AA458" t="str">
            <v>AV.LAZARO CARRILLO S/N</v>
          </cell>
          <cell r="AB458" t="str">
            <v>10421020375</v>
          </cell>
          <cell r="AC458" t="str">
            <v>raul_10_r@hotmail.com,huamburque22@gmail.com</v>
          </cell>
          <cell r="AD458" t="str">
            <v>983626255</v>
          </cell>
          <cell r="AE458" t="str">
            <v>Superior Universitario</v>
          </cell>
          <cell r="AF458" t="str">
            <v>Superior completo</v>
          </cell>
          <cell r="AG458" t="str">
            <v>ENFERMERA(O)</v>
          </cell>
          <cell r="AH458" t="str">
            <v>TITULO</v>
          </cell>
        </row>
        <row r="459">
          <cell r="S459" t="str">
            <v>31183373</v>
          </cell>
          <cell r="T459" t="str">
            <v>MARY CLEOFE</v>
          </cell>
          <cell r="U459" t="str">
            <v>ALLAUCA</v>
          </cell>
          <cell r="V459" t="str">
            <v>QUISPE</v>
          </cell>
          <cell r="W459" t="str">
            <v>SIN DATOS</v>
          </cell>
          <cell r="X459" t="str">
            <v>24/01/1975</v>
          </cell>
          <cell r="Y459" t="str">
            <v>Femenino</v>
          </cell>
          <cell r="Z459" t="str">
            <v>Soltero</v>
          </cell>
          <cell r="AA459" t="str">
            <v>PSJ.STA.ROSA S/N</v>
          </cell>
          <cell r="AB459" t="str">
            <v>10311833737</v>
          </cell>
          <cell r="AC459" t="str">
            <v>obstetramarycleofe@hotmail.com</v>
          </cell>
          <cell r="AD459" t="str">
            <v>975960023</v>
          </cell>
          <cell r="AE459" t="str">
            <v>Superior Universitario</v>
          </cell>
          <cell r="AF459" t="str">
            <v>Superior completo</v>
          </cell>
          <cell r="AG459" t="str">
            <v>OBSTETRA</v>
          </cell>
          <cell r="AH459" t="str">
            <v>TITULO</v>
          </cell>
        </row>
        <row r="460">
          <cell r="S460" t="str">
            <v>70686428</v>
          </cell>
          <cell r="T460" t="str">
            <v>SUSAN LIZ</v>
          </cell>
          <cell r="U460" t="str">
            <v>SANCHEZ</v>
          </cell>
          <cell r="V460" t="str">
            <v>GUTIERREZ</v>
          </cell>
          <cell r="W460" t="str">
            <v>SIN DATOS</v>
          </cell>
          <cell r="X460" t="str">
            <v>02/03/1993</v>
          </cell>
          <cell r="Y460" t="str">
            <v>Femenino</v>
          </cell>
          <cell r="Z460" t="str">
            <v>Soltero</v>
          </cell>
          <cell r="AA460" t="str">
            <v>JAVIER PEREZ DE CUELLAR</v>
          </cell>
          <cell r="AB460" t="str">
            <v>10706864280</v>
          </cell>
          <cell r="AC460" t="str">
            <v>sanchez_liz03@hotmail.com</v>
          </cell>
          <cell r="AD460" t="str">
            <v>952293944</v>
          </cell>
          <cell r="AE460" t="str">
            <v>Superior Técnico</v>
          </cell>
          <cell r="AF460" t="str">
            <v>Técnico superior completo</v>
          </cell>
          <cell r="AG460" t="str">
            <v>TECNICO LABORATORISTA</v>
          </cell>
          <cell r="AH460" t="str">
            <v>TITULO</v>
          </cell>
        </row>
        <row r="461">
          <cell r="S461" t="str">
            <v>71022000</v>
          </cell>
          <cell r="T461" t="str">
            <v>ALHELI</v>
          </cell>
          <cell r="U461" t="str">
            <v>CABEZAS</v>
          </cell>
          <cell r="V461" t="str">
            <v>MORAN</v>
          </cell>
          <cell r="W461" t="str">
            <v>SIN DATOS</v>
          </cell>
          <cell r="X461" t="str">
            <v>05/10/1992</v>
          </cell>
          <cell r="Y461" t="str">
            <v>Femenino</v>
          </cell>
          <cell r="Z461" t="str">
            <v>Soltero</v>
          </cell>
          <cell r="AA461" t="str">
            <v>PSJ LOS MEMBRILLOS 238</v>
          </cell>
          <cell r="AB461" t="str">
            <v>10710220005</v>
          </cell>
          <cell r="AC461" t="str">
            <v>goestigma666@hotmail.com</v>
          </cell>
          <cell r="AD461" t="str">
            <v>952211490</v>
          </cell>
          <cell r="AE461" t="str">
            <v>Superior Universitario</v>
          </cell>
          <cell r="AF461" t="str">
            <v>Superior completo</v>
          </cell>
          <cell r="AG461" t="str">
            <v>OBSTETRA</v>
          </cell>
          <cell r="AH461" t="str">
            <v>TITULO</v>
          </cell>
        </row>
        <row r="462">
          <cell r="S462" t="str">
            <v>75816235</v>
          </cell>
          <cell r="T462" t="str">
            <v>CARLOS ALBERTO</v>
          </cell>
          <cell r="U462" t="str">
            <v>BERTA</v>
          </cell>
          <cell r="V462" t="str">
            <v>BENITES</v>
          </cell>
          <cell r="W462" t="str">
            <v>SIN DATOS</v>
          </cell>
          <cell r="X462" t="str">
            <v>04/10/1995</v>
          </cell>
          <cell r="Y462" t="str">
            <v>Masculino</v>
          </cell>
          <cell r="Z462" t="str">
            <v>Soltero</v>
          </cell>
          <cell r="AA462" t="str">
            <v>CANTERAC</v>
          </cell>
          <cell r="AB462">
            <v>0</v>
          </cell>
          <cell r="AC462" t="str">
            <v>hcarlosbh@gmail.com</v>
          </cell>
          <cell r="AD462" t="str">
            <v>999222458</v>
          </cell>
          <cell r="AE462" t="str">
            <v>Superior Universitario</v>
          </cell>
          <cell r="AF462" t="str">
            <v>Superior completo</v>
          </cell>
          <cell r="AG462" t="str">
            <v>MEDICO CIRUJANO</v>
          </cell>
          <cell r="AH462" t="str">
            <v>TITULO</v>
          </cell>
        </row>
        <row r="463">
          <cell r="S463" t="str">
            <v>41693179</v>
          </cell>
          <cell r="T463" t="str">
            <v>LOURDES</v>
          </cell>
          <cell r="U463" t="str">
            <v>VILLANO</v>
          </cell>
          <cell r="V463" t="str">
            <v>PALOMINO</v>
          </cell>
          <cell r="W463" t="str">
            <v>SIN DATOS</v>
          </cell>
          <cell r="X463" t="str">
            <v>21/05/1982</v>
          </cell>
          <cell r="Y463" t="str">
            <v>Femenino</v>
          </cell>
          <cell r="Z463" t="str">
            <v>Soltero</v>
          </cell>
          <cell r="AA463" t="str">
            <v>C.P. PORVENIR</v>
          </cell>
          <cell r="AB463" t="str">
            <v>10416931793</v>
          </cell>
          <cell r="AC463" t="str">
            <v>lulu.villano21@gmail.com</v>
          </cell>
          <cell r="AD463" t="str">
            <v>999029408</v>
          </cell>
          <cell r="AE463" t="str">
            <v>Superior Técnico</v>
          </cell>
          <cell r="AF463" t="str">
            <v>Técnico superior completo</v>
          </cell>
          <cell r="AG463" t="str">
            <v>TECNICO EN ENFERMERIA</v>
          </cell>
          <cell r="AH463" t="str">
            <v>TITULO</v>
          </cell>
        </row>
        <row r="464">
          <cell r="S464" t="str">
            <v>46674611</v>
          </cell>
          <cell r="T464" t="str">
            <v>NOEMI</v>
          </cell>
          <cell r="U464" t="str">
            <v>LUDEÑA</v>
          </cell>
          <cell r="V464" t="str">
            <v>HUAMANI</v>
          </cell>
          <cell r="W464" t="str">
            <v>SIN DATOS</v>
          </cell>
          <cell r="X464" t="str">
            <v>04/09/1990</v>
          </cell>
          <cell r="Y464" t="str">
            <v>Femenino</v>
          </cell>
          <cell r="Z464" t="str">
            <v>Soltero</v>
          </cell>
          <cell r="AA464" t="str">
            <v>BARRIO VILLA MARAYPATA</v>
          </cell>
          <cell r="AB464" t="str">
            <v>10466746113</v>
          </cell>
          <cell r="AC464" t="str">
            <v>mimiludenahuamani@gmail.com</v>
          </cell>
          <cell r="AD464" t="str">
            <v>955997697</v>
          </cell>
          <cell r="AE464" t="str">
            <v>Superior Técnico</v>
          </cell>
          <cell r="AF464" t="str">
            <v>Técnico superior completo</v>
          </cell>
          <cell r="AG464" t="str">
            <v>TECNICO EN ENFERMERIA</v>
          </cell>
          <cell r="AH464" t="str">
            <v>TITULO</v>
          </cell>
        </row>
        <row r="465">
          <cell r="S465" t="str">
            <v>09985065</v>
          </cell>
          <cell r="T465" t="str">
            <v>YANET SALOME</v>
          </cell>
          <cell r="U465" t="str">
            <v>VASQUEZ</v>
          </cell>
          <cell r="V465" t="str">
            <v>FLORES</v>
          </cell>
          <cell r="W465" t="str">
            <v>DE PALACIOS</v>
          </cell>
          <cell r="X465" t="str">
            <v>25/01/1975</v>
          </cell>
          <cell r="Y465" t="str">
            <v>Femenino</v>
          </cell>
          <cell r="Z465" t="str">
            <v>Casado</v>
          </cell>
          <cell r="AA465" t="str">
            <v>JR.DANUBIO 269 EL CARMEN</v>
          </cell>
          <cell r="AB465" t="str">
            <v>10099850651</v>
          </cell>
          <cell r="AC465" t="str">
            <v>yanett_vazques@hotmail.com</v>
          </cell>
          <cell r="AD465" t="str">
            <v>979334040</v>
          </cell>
          <cell r="AE465" t="str">
            <v>Superior Universitario</v>
          </cell>
          <cell r="AF465" t="str">
            <v>Superior completo</v>
          </cell>
          <cell r="AG465" t="str">
            <v>OBSTETRA</v>
          </cell>
          <cell r="AH465" t="str">
            <v>TITULO</v>
          </cell>
        </row>
        <row r="466">
          <cell r="S466" t="str">
            <v>45290896</v>
          </cell>
          <cell r="T466" t="str">
            <v>RICHARD</v>
          </cell>
          <cell r="U466" t="str">
            <v>AYQUIPA</v>
          </cell>
          <cell r="V466" t="str">
            <v>ROJAS</v>
          </cell>
          <cell r="W466" t="str">
            <v>SIN DATOS</v>
          </cell>
          <cell r="X466" t="str">
            <v>29/04/1988</v>
          </cell>
          <cell r="Y466" t="str">
            <v>Masculino</v>
          </cell>
          <cell r="Z466" t="str">
            <v>Soltero</v>
          </cell>
          <cell r="AA466" t="str">
            <v>JR. MI CASITA SN</v>
          </cell>
          <cell r="AB466" t="str">
            <v>10452908960</v>
          </cell>
          <cell r="AC466" t="str">
            <v>ayquipa1989@hotmail.com</v>
          </cell>
          <cell r="AD466" t="str">
            <v>940874688</v>
          </cell>
          <cell r="AE466" t="str">
            <v>Superior Universitario</v>
          </cell>
          <cell r="AF466" t="str">
            <v>Superior completo</v>
          </cell>
          <cell r="AG466" t="str">
            <v>ENFERMERA(O)</v>
          </cell>
          <cell r="AH466" t="str">
            <v>TITULO</v>
          </cell>
        </row>
        <row r="467">
          <cell r="S467" t="str">
            <v>70812165</v>
          </cell>
          <cell r="T467" t="str">
            <v>LUZ SARAI</v>
          </cell>
          <cell r="U467" t="str">
            <v>FERNANDEZ</v>
          </cell>
          <cell r="V467" t="str">
            <v>SARMIENTO</v>
          </cell>
          <cell r="W467" t="str">
            <v>SIN DATOS</v>
          </cell>
          <cell r="X467" t="str">
            <v>13/08/1993</v>
          </cell>
          <cell r="Y467" t="str">
            <v>Femenino</v>
          </cell>
          <cell r="Z467" t="str">
            <v>Soltero</v>
          </cell>
          <cell r="AA467" t="str">
            <v>MALINAS</v>
          </cell>
          <cell r="AB467">
            <v>0</v>
          </cell>
          <cell r="AC467">
            <v>0</v>
          </cell>
          <cell r="AD467">
            <v>0</v>
          </cell>
          <cell r="AE467" t="str">
            <v>Superior Universitario</v>
          </cell>
          <cell r="AF467" t="str">
            <v>Superior completo</v>
          </cell>
          <cell r="AG467" t="str">
            <v>ENFERMERA(O)</v>
          </cell>
          <cell r="AH467" t="str">
            <v>TITULO</v>
          </cell>
        </row>
        <row r="468">
          <cell r="S468" t="str">
            <v>31185806</v>
          </cell>
          <cell r="T468" t="str">
            <v>GLORIA</v>
          </cell>
          <cell r="U468" t="str">
            <v>QUISPE</v>
          </cell>
          <cell r="V468" t="str">
            <v>HUARACA</v>
          </cell>
          <cell r="W468" t="str">
            <v>SIN DATOS</v>
          </cell>
          <cell r="X468" t="str">
            <v>01/01/1975</v>
          </cell>
          <cell r="Y468" t="str">
            <v>Femenino</v>
          </cell>
          <cell r="Z468" t="str">
            <v>Soltero</v>
          </cell>
          <cell r="AA468" t="str">
            <v>JR. AYACUCHO 364</v>
          </cell>
          <cell r="AB468" t="str">
            <v>10311859063</v>
          </cell>
          <cell r="AC468" t="str">
            <v>quispehuaracagloria@gmail.com</v>
          </cell>
          <cell r="AD468" t="str">
            <v>976610625</v>
          </cell>
          <cell r="AE468" t="str">
            <v>Superior Técnico</v>
          </cell>
          <cell r="AF468" t="str">
            <v>Técnico superior completo</v>
          </cell>
          <cell r="AG468" t="str">
            <v>TECNICO EN ENFERMERIA</v>
          </cell>
          <cell r="AH468" t="str">
            <v>TITULO</v>
          </cell>
        </row>
        <row r="469">
          <cell r="S469" t="str">
            <v>42519553</v>
          </cell>
          <cell r="T469" t="str">
            <v>ANA CECILIA</v>
          </cell>
          <cell r="U469" t="str">
            <v>GAMIO</v>
          </cell>
          <cell r="V469" t="str">
            <v>ALVAREZ</v>
          </cell>
          <cell r="W469" t="str">
            <v>SIN DATOS</v>
          </cell>
          <cell r="X469" t="str">
            <v>14/01/1983</v>
          </cell>
          <cell r="Y469" t="str">
            <v>Femenino</v>
          </cell>
          <cell r="Z469" t="str">
            <v>Soltero</v>
          </cell>
          <cell r="AA469" t="str">
            <v>AV. MATEO PUMACAHUA 315 DPTO. 105</v>
          </cell>
          <cell r="AB469" t="str">
            <v>10425195536</v>
          </cell>
          <cell r="AC469" t="str">
            <v>anitagamio@gmail.com</v>
          </cell>
          <cell r="AD469" t="str">
            <v>974798739</v>
          </cell>
          <cell r="AE469" t="str">
            <v>Superior Universitario</v>
          </cell>
          <cell r="AF469" t="str">
            <v>Superior completo</v>
          </cell>
          <cell r="AG469" t="str">
            <v>OBSTETRA</v>
          </cell>
          <cell r="AH469" t="str">
            <v>TITULO</v>
          </cell>
        </row>
        <row r="470">
          <cell r="S470" t="str">
            <v>31475939</v>
          </cell>
          <cell r="T470" t="str">
            <v>CECILIA EVARISTA</v>
          </cell>
          <cell r="U470" t="str">
            <v>ZARATE</v>
          </cell>
          <cell r="V470" t="str">
            <v>HURTADO</v>
          </cell>
          <cell r="W470" t="str">
            <v>SIN DATOS</v>
          </cell>
          <cell r="X470" t="str">
            <v>10/04/1975</v>
          </cell>
          <cell r="Y470" t="str">
            <v>Femenino</v>
          </cell>
          <cell r="Z470" t="str">
            <v>Soltero</v>
          </cell>
          <cell r="AA470" t="str">
            <v>AV. ABANCAY S/N</v>
          </cell>
          <cell r="AB470" t="str">
            <v>10314759392</v>
          </cell>
          <cell r="AC470" t="str">
            <v>creicy2008@gmail.com</v>
          </cell>
          <cell r="AD470" t="str">
            <v>952056100</v>
          </cell>
          <cell r="AE470" t="str">
            <v>Superior Técnico</v>
          </cell>
          <cell r="AF470" t="str">
            <v>Técnico superior completo</v>
          </cell>
          <cell r="AG470" t="str">
            <v>TECNICO EN ENFERMERIA</v>
          </cell>
          <cell r="AH470" t="str">
            <v>TITULO</v>
          </cell>
        </row>
        <row r="471">
          <cell r="S471" t="str">
            <v>70857923</v>
          </cell>
          <cell r="T471" t="str">
            <v>EMILIO</v>
          </cell>
          <cell r="U471" t="str">
            <v>MOZO</v>
          </cell>
          <cell r="V471" t="str">
            <v>ALFARO</v>
          </cell>
          <cell r="W471" t="str">
            <v>SIN DATOS</v>
          </cell>
          <cell r="X471" t="str">
            <v>29/05/1991</v>
          </cell>
          <cell r="Y471" t="str">
            <v>Masculino</v>
          </cell>
          <cell r="Z471" t="str">
            <v>Soltero</v>
          </cell>
          <cell r="AA471" t="str">
            <v>ANEXO SAN CRISTOBAL</v>
          </cell>
          <cell r="AB471">
            <v>0</v>
          </cell>
          <cell r="AC471" t="str">
            <v>SAINEP127@GMAIL.COM</v>
          </cell>
          <cell r="AD471" t="str">
            <v>957597269</v>
          </cell>
          <cell r="AE471" t="str">
            <v>Superior Técnico</v>
          </cell>
          <cell r="AF471" t="str">
            <v>Técnico superior completo</v>
          </cell>
          <cell r="AG471" t="str">
            <v>TECNICO EN ENFERMERIA</v>
          </cell>
          <cell r="AH471" t="str">
            <v>TITULO</v>
          </cell>
        </row>
        <row r="472">
          <cell r="S472" t="str">
            <v>45300706</v>
          </cell>
          <cell r="T472" t="str">
            <v>MARIA YOVANA</v>
          </cell>
          <cell r="U472" t="str">
            <v>AZPUR</v>
          </cell>
          <cell r="V472" t="str">
            <v>MENESES</v>
          </cell>
          <cell r="W472" t="str">
            <v>SIN DATOS</v>
          </cell>
          <cell r="X472" t="str">
            <v>12/09/1988</v>
          </cell>
          <cell r="Y472" t="str">
            <v>Femenino</v>
          </cell>
          <cell r="Z472" t="str">
            <v>Soltero</v>
          </cell>
          <cell r="AA472" t="str">
            <v>HUGO PESCE</v>
          </cell>
          <cell r="AB472" t="str">
            <v>10453007061</v>
          </cell>
          <cell r="AC472" t="str">
            <v>yovana_AM@hotmail.com</v>
          </cell>
          <cell r="AD472" t="str">
            <v>974620002</v>
          </cell>
          <cell r="AE472" t="str">
            <v>Superior Técnico</v>
          </cell>
          <cell r="AF472" t="str">
            <v>Técnico superior completo</v>
          </cell>
          <cell r="AG472" t="str">
            <v>TECNICO EN ENFERMERIA</v>
          </cell>
          <cell r="AH472" t="str">
            <v>TITULO</v>
          </cell>
        </row>
        <row r="473">
          <cell r="S473" t="str">
            <v>40574990</v>
          </cell>
          <cell r="T473" t="str">
            <v>CARMEN ROSA</v>
          </cell>
          <cell r="U473" t="str">
            <v>PEREZ</v>
          </cell>
          <cell r="V473" t="str">
            <v>GUTIERREZ</v>
          </cell>
          <cell r="W473" t="str">
            <v>SIN DATOS</v>
          </cell>
          <cell r="X473" t="str">
            <v>16/05/1980</v>
          </cell>
          <cell r="Y473" t="str">
            <v>Femenino</v>
          </cell>
          <cell r="Z473" t="str">
            <v>Casado</v>
          </cell>
          <cell r="AA473">
            <v>0</v>
          </cell>
          <cell r="AB473" t="str">
            <v>10405749900</v>
          </cell>
          <cell r="AC473">
            <v>0</v>
          </cell>
          <cell r="AD473">
            <v>0</v>
          </cell>
          <cell r="AE473" t="str">
            <v>Superior Técnico</v>
          </cell>
          <cell r="AF473" t="str">
            <v>Técnico superior completo</v>
          </cell>
          <cell r="AG473" t="str">
            <v>TECNICO EN ENFERMERIA</v>
          </cell>
          <cell r="AH473" t="str">
            <v>TITULO</v>
          </cell>
        </row>
        <row r="474">
          <cell r="S474" t="str">
            <v>75096670</v>
          </cell>
          <cell r="T474" t="str">
            <v>CINTHYA MILAGROS</v>
          </cell>
          <cell r="U474" t="str">
            <v>DAVILA</v>
          </cell>
          <cell r="V474" t="str">
            <v>HERNANDEZ</v>
          </cell>
          <cell r="W474" t="str">
            <v>SIN DATOS</v>
          </cell>
          <cell r="X474" t="str">
            <v>13/11/1995</v>
          </cell>
          <cell r="Y474" t="str">
            <v>Femenino</v>
          </cell>
          <cell r="Z474" t="str">
            <v>Soltero</v>
          </cell>
          <cell r="AA474" t="str">
            <v>SIN DATOS</v>
          </cell>
          <cell r="AB474">
            <v>0</v>
          </cell>
          <cell r="AC474">
            <v>0</v>
          </cell>
          <cell r="AD474">
            <v>0</v>
          </cell>
          <cell r="AE474" t="str">
            <v>Superior Universitario</v>
          </cell>
          <cell r="AF474" t="str">
            <v>Superior completo</v>
          </cell>
          <cell r="AG474" t="str">
            <v>OBSTETRA</v>
          </cell>
          <cell r="AH474" t="str">
            <v>TITULO</v>
          </cell>
        </row>
        <row r="475">
          <cell r="S475" t="str">
            <v>44821306</v>
          </cell>
          <cell r="T475" t="str">
            <v>RICHARD</v>
          </cell>
          <cell r="U475" t="str">
            <v>BELLIDO</v>
          </cell>
          <cell r="V475" t="str">
            <v>SALAZAR</v>
          </cell>
          <cell r="W475" t="str">
            <v>SIN DATOS</v>
          </cell>
          <cell r="X475" t="str">
            <v>22/08/1982</v>
          </cell>
          <cell r="Y475" t="str">
            <v>Masculino</v>
          </cell>
          <cell r="Z475" t="str">
            <v>Casado</v>
          </cell>
          <cell r="AA475" t="str">
            <v>COMUNID. VILLA UNION - TURURO</v>
          </cell>
          <cell r="AB475" t="str">
            <v>10448213060</v>
          </cell>
          <cell r="AC475" t="str">
            <v>bellidosalazar2@gmail.com</v>
          </cell>
          <cell r="AD475" t="str">
            <v>991948790</v>
          </cell>
          <cell r="AE475" t="str">
            <v>Superior Técnico</v>
          </cell>
          <cell r="AF475" t="str">
            <v>Técnico superior completo</v>
          </cell>
          <cell r="AG475" t="str">
            <v>TECNICO EN ENFERMERIA</v>
          </cell>
          <cell r="AH475" t="str">
            <v>TITULO</v>
          </cell>
        </row>
        <row r="476">
          <cell r="S476" t="str">
            <v>41794842</v>
          </cell>
          <cell r="T476" t="str">
            <v>NORA</v>
          </cell>
          <cell r="U476" t="str">
            <v>CESPEDES</v>
          </cell>
          <cell r="V476" t="str">
            <v>SALAS</v>
          </cell>
          <cell r="W476" t="str">
            <v>SIN DATOS</v>
          </cell>
          <cell r="X476" t="str">
            <v>06/04/1983</v>
          </cell>
          <cell r="Y476" t="str">
            <v>Femenino</v>
          </cell>
          <cell r="Z476" t="str">
            <v>Soltero</v>
          </cell>
          <cell r="AA476" t="str">
            <v>COMUNID.TURURO</v>
          </cell>
          <cell r="AB476" t="str">
            <v>10417948428</v>
          </cell>
          <cell r="AC476" t="str">
            <v>noracespedessalas@hotmail.com,noracespedessalas@gmail.com</v>
          </cell>
          <cell r="AD476" t="str">
            <v>942156002</v>
          </cell>
          <cell r="AE476" t="str">
            <v>Superior Técnico</v>
          </cell>
          <cell r="AF476" t="str">
            <v>Técnico superior completo</v>
          </cell>
          <cell r="AG476" t="str">
            <v>TECNICO EN ENFERMERIA</v>
          </cell>
          <cell r="AH476" t="str">
            <v>TITULO</v>
          </cell>
        </row>
        <row r="477">
          <cell r="S477" t="str">
            <v>42576645</v>
          </cell>
          <cell r="T477" t="str">
            <v>ESTEBAN</v>
          </cell>
          <cell r="U477" t="str">
            <v>CCORAHUA</v>
          </cell>
          <cell r="V477" t="str">
            <v>CURI</v>
          </cell>
          <cell r="W477" t="str">
            <v>SIN DATOS</v>
          </cell>
          <cell r="X477" t="str">
            <v>25/08/1984</v>
          </cell>
          <cell r="Y477" t="str">
            <v>Masculino</v>
          </cell>
          <cell r="Z477" t="str">
            <v>Soltero</v>
          </cell>
          <cell r="AA477" t="str">
            <v>ANEXO VILLA MARAYPATA</v>
          </cell>
          <cell r="AB477" t="str">
            <v>10425766452</v>
          </cell>
          <cell r="AC477" t="str">
            <v>lobo218@hotmail.com</v>
          </cell>
          <cell r="AD477" t="str">
            <v>983789150,929511623</v>
          </cell>
          <cell r="AE477" t="str">
            <v>Superior Técnico</v>
          </cell>
          <cell r="AF477" t="str">
            <v>Técnico superior completo</v>
          </cell>
          <cell r="AG477" t="str">
            <v>TECNICO EN ENFERMERIA</v>
          </cell>
          <cell r="AH477" t="str">
            <v>TITULO</v>
          </cell>
        </row>
        <row r="478">
          <cell r="S478" t="str">
            <v>47251879</v>
          </cell>
          <cell r="T478" t="str">
            <v>CARLIN</v>
          </cell>
          <cell r="U478" t="str">
            <v>CRISOLES</v>
          </cell>
          <cell r="V478" t="str">
            <v>PILLPE</v>
          </cell>
          <cell r="W478" t="str">
            <v>SIN DATOS</v>
          </cell>
          <cell r="X478" t="str">
            <v>12/08/1991</v>
          </cell>
          <cell r="Y478" t="str">
            <v>Masculino</v>
          </cell>
          <cell r="Z478" t="str">
            <v>Soltero</v>
          </cell>
          <cell r="AA478" t="str">
            <v>LOS TERMALES</v>
          </cell>
          <cell r="AB478" t="str">
            <v>10452718796</v>
          </cell>
          <cell r="AC478" t="str">
            <v>carlin812@outlook.com</v>
          </cell>
          <cell r="AD478" t="str">
            <v>997247217</v>
          </cell>
          <cell r="AE478" t="str">
            <v>Superior Universitario</v>
          </cell>
          <cell r="AF478" t="str">
            <v>Superior completo</v>
          </cell>
          <cell r="AG478" t="str">
            <v>ENFERMERA(O)</v>
          </cell>
          <cell r="AH478" t="str">
            <v>TITULO</v>
          </cell>
        </row>
        <row r="479">
          <cell r="S479" t="str">
            <v>31476530</v>
          </cell>
          <cell r="T479" t="str">
            <v>ASTERIO</v>
          </cell>
          <cell r="U479" t="str">
            <v>QUISPE</v>
          </cell>
          <cell r="V479" t="str">
            <v>CHINCHAY</v>
          </cell>
          <cell r="W479" t="str">
            <v>SIN DATOS</v>
          </cell>
          <cell r="X479" t="str">
            <v>11/08/1968</v>
          </cell>
          <cell r="Y479" t="str">
            <v>Masculino</v>
          </cell>
          <cell r="Z479" t="str">
            <v>Casado</v>
          </cell>
          <cell r="AA479" t="str">
            <v>LOS EUCALIPTOS</v>
          </cell>
          <cell r="AB479" t="str">
            <v>10314765309</v>
          </cell>
          <cell r="AC479" t="str">
            <v>quispeasterio@hotmail.com</v>
          </cell>
          <cell r="AD479" t="str">
            <v>993318959</v>
          </cell>
          <cell r="AE479" t="str">
            <v>Superior Técnico</v>
          </cell>
          <cell r="AF479" t="str">
            <v>Técnico superior completo</v>
          </cell>
          <cell r="AG479" t="str">
            <v>TECNICO EN ENFERMERIA</v>
          </cell>
          <cell r="AH479" t="str">
            <v>TITULO</v>
          </cell>
        </row>
        <row r="480">
          <cell r="S480" t="str">
            <v>45730926</v>
          </cell>
          <cell r="T480" t="str">
            <v>ABEL</v>
          </cell>
          <cell r="U480" t="str">
            <v>PILLACA</v>
          </cell>
          <cell r="V480" t="str">
            <v>SULCA</v>
          </cell>
          <cell r="W480" t="str">
            <v>SIN DATOS</v>
          </cell>
          <cell r="X480" t="str">
            <v>08/11/1988</v>
          </cell>
          <cell r="Y480" t="str">
            <v>Masculino</v>
          </cell>
          <cell r="Z480" t="str">
            <v>Soltero</v>
          </cell>
          <cell r="AA480" t="str">
            <v>CP. TOCCSA-SAURI</v>
          </cell>
          <cell r="AB480" t="str">
            <v>10457309266</v>
          </cell>
          <cell r="AC480">
            <v>0</v>
          </cell>
          <cell r="AD480" t="str">
            <v>983990717</v>
          </cell>
          <cell r="AE480" t="str">
            <v>Superior Técnico</v>
          </cell>
          <cell r="AF480" t="str">
            <v>Técnico superior completo</v>
          </cell>
          <cell r="AG480" t="str">
            <v>TECNICO EN ENFERMERIA</v>
          </cell>
          <cell r="AH480" t="str">
            <v>TITULO</v>
          </cell>
        </row>
        <row r="481">
          <cell r="S481" t="str">
            <v>40043678</v>
          </cell>
          <cell r="T481" t="str">
            <v>JUDITH ROSARIO</v>
          </cell>
          <cell r="U481" t="str">
            <v>AVALOS</v>
          </cell>
          <cell r="V481" t="str">
            <v>ACOSTA</v>
          </cell>
          <cell r="W481" t="str">
            <v>SIN DATOS</v>
          </cell>
          <cell r="X481" t="str">
            <v>11/10/1978</v>
          </cell>
          <cell r="Y481" t="str">
            <v>Femenino</v>
          </cell>
          <cell r="Z481" t="str">
            <v>Soltero</v>
          </cell>
          <cell r="AA481" t="str">
            <v>ANEXO COMUNPAMPA</v>
          </cell>
          <cell r="AB481" t="str">
            <v>10400436784</v>
          </cell>
          <cell r="AC481" t="str">
            <v>judithaa_11@hotmail.com</v>
          </cell>
          <cell r="AD481" t="str">
            <v>980808132,980808132</v>
          </cell>
          <cell r="AE481" t="str">
            <v>Superior Técnico</v>
          </cell>
          <cell r="AF481" t="str">
            <v>Técnico superior completo</v>
          </cell>
          <cell r="AG481" t="str">
            <v>TECNICO EN ENFERMERIA</v>
          </cell>
          <cell r="AH481" t="str">
            <v>TITULO</v>
          </cell>
        </row>
        <row r="482">
          <cell r="S482" t="str">
            <v>31487831</v>
          </cell>
          <cell r="T482" t="str">
            <v>RUTH</v>
          </cell>
          <cell r="U482" t="str">
            <v>LAURA</v>
          </cell>
          <cell r="V482" t="str">
            <v>SULCA</v>
          </cell>
          <cell r="W482" t="str">
            <v>SIN DATOS</v>
          </cell>
          <cell r="X482" t="str">
            <v>16/05/1975</v>
          </cell>
          <cell r="Y482" t="str">
            <v>Femenino</v>
          </cell>
          <cell r="Z482" t="str">
            <v>Soltero</v>
          </cell>
          <cell r="AA482" t="str">
            <v>SIN DATOS</v>
          </cell>
          <cell r="AB482" t="str">
            <v>10314878316</v>
          </cell>
          <cell r="AC482">
            <v>0</v>
          </cell>
          <cell r="AD482" t="str">
            <v>983324918</v>
          </cell>
          <cell r="AE482" t="str">
            <v>Superior Técnico</v>
          </cell>
          <cell r="AF482" t="str">
            <v>Técnico superior completo</v>
          </cell>
          <cell r="AG482" t="str">
            <v>TECNICO EN ENFERMERIA</v>
          </cell>
          <cell r="AH482" t="str">
            <v>TITULO</v>
          </cell>
        </row>
        <row r="483">
          <cell r="S483" t="str">
            <v>46308782</v>
          </cell>
          <cell r="T483" t="str">
            <v>LIDIA</v>
          </cell>
          <cell r="U483" t="str">
            <v>CRUZ</v>
          </cell>
          <cell r="V483" t="str">
            <v>LLOCCLLA</v>
          </cell>
          <cell r="W483" t="str">
            <v>SIN DATOS</v>
          </cell>
          <cell r="X483" t="str">
            <v>20/01/1990</v>
          </cell>
          <cell r="Y483" t="str">
            <v>Femenino</v>
          </cell>
          <cell r="Z483" t="str">
            <v>Soltero</v>
          </cell>
          <cell r="AA483" t="str">
            <v>LOS INCAS</v>
          </cell>
          <cell r="AB483">
            <v>0</v>
          </cell>
          <cell r="AC483">
            <v>0</v>
          </cell>
          <cell r="AD483">
            <v>0</v>
          </cell>
          <cell r="AE483" t="str">
            <v>Superior Universitario</v>
          </cell>
          <cell r="AF483" t="str">
            <v>Superior completo</v>
          </cell>
          <cell r="AG483" t="str">
            <v>OBSTETRA</v>
          </cell>
          <cell r="AH483" t="str">
            <v>TITULO</v>
          </cell>
        </row>
        <row r="484">
          <cell r="S484" t="str">
            <v>76276545</v>
          </cell>
          <cell r="T484" t="str">
            <v>CAROLINA STEPHANY</v>
          </cell>
          <cell r="U484" t="str">
            <v>ENCARNACION</v>
          </cell>
          <cell r="V484" t="str">
            <v>LUY</v>
          </cell>
          <cell r="W484" t="str">
            <v>SIN DATOS</v>
          </cell>
          <cell r="X484" t="str">
            <v>28/08/1995</v>
          </cell>
          <cell r="Y484" t="str">
            <v>Femenino</v>
          </cell>
          <cell r="Z484" t="str">
            <v>Soltero</v>
          </cell>
          <cell r="AA484" t="str">
            <v>CARLOS AUGUSTO SALAVERRY</v>
          </cell>
          <cell r="AB484">
            <v>0</v>
          </cell>
          <cell r="AC484">
            <v>0</v>
          </cell>
          <cell r="AD484">
            <v>0</v>
          </cell>
          <cell r="AE484" t="str">
            <v>Superior Universitario</v>
          </cell>
          <cell r="AF484" t="str">
            <v>Superior completo</v>
          </cell>
          <cell r="AG484" t="str">
            <v>MEDICO CIRUJANO</v>
          </cell>
          <cell r="AH484" t="str">
            <v>TITULO</v>
          </cell>
        </row>
        <row r="485">
          <cell r="S485" t="str">
            <v>46465777</v>
          </cell>
          <cell r="T485" t="str">
            <v>DAECY</v>
          </cell>
          <cell r="U485" t="str">
            <v>CUCHO</v>
          </cell>
          <cell r="V485" t="str">
            <v>HUAMAN</v>
          </cell>
          <cell r="W485" t="str">
            <v>SIN DATOS</v>
          </cell>
          <cell r="X485" t="str">
            <v>20/01/1990</v>
          </cell>
          <cell r="Y485" t="str">
            <v>Femenino</v>
          </cell>
          <cell r="Z485" t="str">
            <v>Soltero</v>
          </cell>
          <cell r="AA485" t="str">
            <v>TEJAHUASI</v>
          </cell>
          <cell r="AB485" t="str">
            <v>10464657770</v>
          </cell>
          <cell r="AC485">
            <v>0</v>
          </cell>
          <cell r="AD485">
            <v>0</v>
          </cell>
          <cell r="AE485" t="str">
            <v>Superior Técnico</v>
          </cell>
          <cell r="AF485" t="str">
            <v>Técnico superior completo</v>
          </cell>
          <cell r="AG485" t="str">
            <v>TECNICO EN ENFERMERIA</v>
          </cell>
          <cell r="AH485" t="str">
            <v>TITULO</v>
          </cell>
        </row>
        <row r="486">
          <cell r="S486" t="str">
            <v>70770331</v>
          </cell>
          <cell r="T486" t="str">
            <v>JENNY</v>
          </cell>
          <cell r="U486" t="str">
            <v>VILLANO</v>
          </cell>
          <cell r="V486" t="str">
            <v>LEYVA</v>
          </cell>
          <cell r="W486" t="str">
            <v>SIN DATOS</v>
          </cell>
          <cell r="X486" t="str">
            <v>24/04/1992</v>
          </cell>
          <cell r="Y486" t="str">
            <v>Femenino</v>
          </cell>
          <cell r="Z486" t="str">
            <v>Soltero</v>
          </cell>
          <cell r="AA486" t="str">
            <v>COMUNIDAD SANTA ROSA</v>
          </cell>
          <cell r="AB486">
            <v>0</v>
          </cell>
          <cell r="AC486" t="str">
            <v>leyvavillano@gmail.com</v>
          </cell>
          <cell r="AD486" t="str">
            <v>916437681</v>
          </cell>
          <cell r="AE486" t="str">
            <v>Superior Técnico</v>
          </cell>
          <cell r="AF486" t="str">
            <v>Técnico superior completo</v>
          </cell>
          <cell r="AG486" t="str">
            <v>TECNICO EN ENFERMERIA</v>
          </cell>
          <cell r="AH486" t="str">
            <v>TITULO</v>
          </cell>
        </row>
        <row r="487">
          <cell r="S487" t="str">
            <v>47453394</v>
          </cell>
          <cell r="T487" t="str">
            <v>FLORITA CARMEN</v>
          </cell>
          <cell r="U487" t="str">
            <v>AGUILAR</v>
          </cell>
          <cell r="V487" t="str">
            <v>BORDA</v>
          </cell>
          <cell r="W487" t="str">
            <v>SIN DATOS</v>
          </cell>
          <cell r="X487" t="str">
            <v>04/12/1990</v>
          </cell>
          <cell r="Y487" t="str">
            <v>Femenino</v>
          </cell>
          <cell r="Z487" t="str">
            <v>Soltero</v>
          </cell>
          <cell r="AA487" t="str">
            <v>SAN FRANCISCO</v>
          </cell>
          <cell r="AB487">
            <v>0</v>
          </cell>
          <cell r="AC487" t="str">
            <v>amilcar.2107@gmail.com</v>
          </cell>
          <cell r="AD487" t="str">
            <v>914342388</v>
          </cell>
          <cell r="AE487" t="str">
            <v>Superior Universitario</v>
          </cell>
          <cell r="AF487" t="str">
            <v>Superior completo</v>
          </cell>
          <cell r="AG487" t="str">
            <v>ENFERMERA(O)</v>
          </cell>
          <cell r="AH487">
            <v>0</v>
          </cell>
        </row>
        <row r="488">
          <cell r="S488" t="str">
            <v>06783572</v>
          </cell>
          <cell r="T488" t="str">
            <v>DIONISIA</v>
          </cell>
          <cell r="U488" t="str">
            <v>PILLACA</v>
          </cell>
          <cell r="V488" t="str">
            <v>NAUTO</v>
          </cell>
          <cell r="W488" t="str">
            <v>SIN DATOS</v>
          </cell>
          <cell r="X488" t="str">
            <v>26/12/1972</v>
          </cell>
          <cell r="Y488" t="str">
            <v>Femenino</v>
          </cell>
          <cell r="Z488" t="str">
            <v>Soltero</v>
          </cell>
          <cell r="AA488" t="str">
            <v>TUPAC AMARU</v>
          </cell>
          <cell r="AB488" t="str">
            <v>10067835722</v>
          </cell>
          <cell r="AC488" t="str">
            <v>dionipillaca2018@gmail.com</v>
          </cell>
          <cell r="AD488" t="str">
            <v>973129957</v>
          </cell>
          <cell r="AE488" t="str">
            <v>Superior Técnico</v>
          </cell>
          <cell r="AF488" t="str">
            <v>Técnico superior completo</v>
          </cell>
          <cell r="AG488" t="str">
            <v>TECNICO EN ENFERMERIA</v>
          </cell>
          <cell r="AH488" t="str">
            <v>TITULO</v>
          </cell>
        </row>
        <row r="489">
          <cell r="S489" t="str">
            <v>31461073</v>
          </cell>
          <cell r="T489" t="str">
            <v>EDUARDO CIRILO</v>
          </cell>
          <cell r="U489" t="str">
            <v>CABRERA</v>
          </cell>
          <cell r="V489" t="str">
            <v>ALANIA</v>
          </cell>
          <cell r="W489" t="str">
            <v>SIN DATOS</v>
          </cell>
          <cell r="X489" t="str">
            <v>01/04/1966</v>
          </cell>
          <cell r="Y489" t="str">
            <v>Masculino</v>
          </cell>
          <cell r="Z489" t="str">
            <v>Casado</v>
          </cell>
          <cell r="AA489" t="str">
            <v>BARRIO LLIMPE</v>
          </cell>
          <cell r="AB489" t="str">
            <v>10314610739</v>
          </cell>
          <cell r="AC489" t="str">
            <v>madel_1979@hotmail.com,eduardocabreraalania@gmail.com</v>
          </cell>
          <cell r="AD489" t="str">
            <v>995306447</v>
          </cell>
          <cell r="AE489" t="str">
            <v>Superior Técnico</v>
          </cell>
          <cell r="AF489" t="str">
            <v>Técnico superior completo</v>
          </cell>
          <cell r="AG489" t="str">
            <v>TECNICO EN ENFERMERIA</v>
          </cell>
          <cell r="AH489" t="str">
            <v>TITULO</v>
          </cell>
        </row>
        <row r="490">
          <cell r="S490" t="str">
            <v>43409781</v>
          </cell>
          <cell r="T490" t="str">
            <v>YUDY</v>
          </cell>
          <cell r="U490" t="str">
            <v>GUIZADO</v>
          </cell>
          <cell r="V490" t="str">
            <v>NAVARRO</v>
          </cell>
          <cell r="W490" t="str">
            <v>SIN DATOS</v>
          </cell>
          <cell r="X490" t="str">
            <v>25/01/1986</v>
          </cell>
          <cell r="Y490" t="str">
            <v>Femenino</v>
          </cell>
          <cell r="Z490" t="str">
            <v>Soltero</v>
          </cell>
          <cell r="AA490" t="str">
            <v>LOS INCAS</v>
          </cell>
          <cell r="AB490" t="str">
            <v>10434097814</v>
          </cell>
          <cell r="AC490" t="str">
            <v>yudiguizado.etp@gmail.com</v>
          </cell>
          <cell r="AD490" t="str">
            <v>935549340</v>
          </cell>
          <cell r="AE490" t="str">
            <v>Superior Técnico</v>
          </cell>
          <cell r="AF490" t="str">
            <v>Técnico superior completo</v>
          </cell>
          <cell r="AG490" t="str">
            <v>TECNICO EN ENFERMERIA</v>
          </cell>
          <cell r="AH490" t="str">
            <v>TITULO</v>
          </cell>
        </row>
        <row r="491">
          <cell r="S491" t="str">
            <v>76622364</v>
          </cell>
          <cell r="T491" t="str">
            <v>GABRIELA SOFIA</v>
          </cell>
          <cell r="U491" t="str">
            <v>PORTUGAL</v>
          </cell>
          <cell r="V491" t="str">
            <v>PEREZ</v>
          </cell>
          <cell r="W491" t="str">
            <v>SIN DATOS</v>
          </cell>
          <cell r="X491" t="str">
            <v>06/09/1995</v>
          </cell>
          <cell r="Y491" t="str">
            <v>Femenino</v>
          </cell>
          <cell r="Z491" t="str">
            <v>Soltero</v>
          </cell>
          <cell r="AA491" t="str">
            <v>HORACIO URTEAGA</v>
          </cell>
          <cell r="AB491">
            <v>0</v>
          </cell>
          <cell r="AC491">
            <v>0</v>
          </cell>
          <cell r="AD491">
            <v>0</v>
          </cell>
          <cell r="AE491" t="str">
            <v>Superior Universitario</v>
          </cell>
          <cell r="AF491" t="str">
            <v>Superior completo</v>
          </cell>
          <cell r="AG491" t="str">
            <v>MEDICO CIRUJANO</v>
          </cell>
          <cell r="AH491" t="str">
            <v>TITULO</v>
          </cell>
        </row>
        <row r="492">
          <cell r="S492" t="str">
            <v>31490047</v>
          </cell>
          <cell r="T492" t="str">
            <v>JONAS</v>
          </cell>
          <cell r="U492" t="str">
            <v>ALCARRAZ</v>
          </cell>
          <cell r="V492" t="str">
            <v>QUISPE</v>
          </cell>
          <cell r="W492" t="str">
            <v>SIN DATOS</v>
          </cell>
          <cell r="X492" t="str">
            <v>31/05/1977</v>
          </cell>
          <cell r="Y492" t="str">
            <v>Masculino</v>
          </cell>
          <cell r="Z492" t="str">
            <v>Soltero</v>
          </cell>
          <cell r="AA492" t="str">
            <v>AV.LOS INCAS S/N</v>
          </cell>
          <cell r="AB492" t="str">
            <v>10314900478</v>
          </cell>
          <cell r="AC492" t="str">
            <v>jonahaq1@gmail.com</v>
          </cell>
          <cell r="AD492" t="str">
            <v>936411625</v>
          </cell>
          <cell r="AE492" t="str">
            <v>Superior Técnico</v>
          </cell>
          <cell r="AF492" t="str">
            <v>Técnico superior completo</v>
          </cell>
          <cell r="AG492" t="str">
            <v>TECNICO EN ENFERMERIA</v>
          </cell>
          <cell r="AH492" t="str">
            <v>TITULO</v>
          </cell>
        </row>
        <row r="493">
          <cell r="S493" t="str">
            <v>46303483</v>
          </cell>
          <cell r="T493" t="str">
            <v>PERCY</v>
          </cell>
          <cell r="U493" t="str">
            <v>DIAZ</v>
          </cell>
          <cell r="V493" t="str">
            <v>QUISPE</v>
          </cell>
          <cell r="W493" t="str">
            <v>SIN DATOS</v>
          </cell>
          <cell r="X493" t="str">
            <v>24/04/1990</v>
          </cell>
          <cell r="Y493" t="str">
            <v>Masculino</v>
          </cell>
          <cell r="Z493" t="str">
            <v>Soltero</v>
          </cell>
          <cell r="AA493" t="str">
            <v>AV.MICAELA BASTIDAS S/N</v>
          </cell>
          <cell r="AB493" t="str">
            <v>10463034830</v>
          </cell>
          <cell r="AC493" t="str">
            <v>percydiaz62q@gmail.com.pe</v>
          </cell>
          <cell r="AD493" t="str">
            <v>926568597</v>
          </cell>
          <cell r="AE493" t="str">
            <v>Superior Técnico</v>
          </cell>
          <cell r="AF493" t="str">
            <v>Técnico superior completo</v>
          </cell>
          <cell r="AG493" t="str">
            <v>TECNICO EN ENFERMERIA</v>
          </cell>
          <cell r="AH493" t="str">
            <v>TITULO</v>
          </cell>
        </row>
        <row r="494">
          <cell r="S494" t="str">
            <v>42888328</v>
          </cell>
          <cell r="T494" t="str">
            <v>NANCY YESSENIA</v>
          </cell>
          <cell r="U494" t="str">
            <v>ESPINOZA</v>
          </cell>
          <cell r="V494" t="str">
            <v>LIBON</v>
          </cell>
          <cell r="W494" t="str">
            <v>SIN DATOS</v>
          </cell>
          <cell r="X494" t="str">
            <v>10/01/1985</v>
          </cell>
          <cell r="Y494" t="str">
            <v>Femenino</v>
          </cell>
          <cell r="Z494" t="str">
            <v>Soltero</v>
          </cell>
          <cell r="AA494" t="str">
            <v>AV.LAS JANTUS S/N</v>
          </cell>
          <cell r="AB494" t="str">
            <v>10428883280</v>
          </cell>
          <cell r="AC494" t="str">
            <v>yesy__911@hotmail.com</v>
          </cell>
          <cell r="AD494" t="str">
            <v>983318869</v>
          </cell>
          <cell r="AE494" t="str">
            <v>Superior Universitario</v>
          </cell>
          <cell r="AF494" t="str">
            <v>Superior completo</v>
          </cell>
          <cell r="AG494" t="str">
            <v>ENFERMERA(O)</v>
          </cell>
          <cell r="AH494" t="str">
            <v>TITULO</v>
          </cell>
        </row>
        <row r="495">
          <cell r="S495" t="str">
            <v>71846465</v>
          </cell>
          <cell r="T495" t="str">
            <v>ROOS MERY</v>
          </cell>
          <cell r="U495" t="str">
            <v>VASQUEZ</v>
          </cell>
          <cell r="V495" t="str">
            <v>PILLACA</v>
          </cell>
          <cell r="W495" t="str">
            <v>SIN DATOS</v>
          </cell>
          <cell r="X495" t="str">
            <v>08/10/1995</v>
          </cell>
          <cell r="Y495" t="str">
            <v>Femenino</v>
          </cell>
          <cell r="Z495" t="str">
            <v>Soltero</v>
          </cell>
          <cell r="AA495" t="str">
            <v>BARRIO SAYHUAPATA</v>
          </cell>
          <cell r="AB495">
            <v>0</v>
          </cell>
          <cell r="AC495" t="str">
            <v>roosmeryvp08@gmail.com</v>
          </cell>
          <cell r="AD495" t="str">
            <v>939167915</v>
          </cell>
          <cell r="AE495" t="str">
            <v>Superior Universitario</v>
          </cell>
          <cell r="AF495" t="str">
            <v>Superior completo</v>
          </cell>
          <cell r="AG495" t="str">
            <v>OBSTETRA</v>
          </cell>
          <cell r="AH495" t="str">
            <v>TITULO</v>
          </cell>
        </row>
        <row r="496">
          <cell r="S496" t="str">
            <v>31160200</v>
          </cell>
          <cell r="T496" t="str">
            <v>PRIMITIVO</v>
          </cell>
          <cell r="U496" t="str">
            <v>GUZMAN</v>
          </cell>
          <cell r="V496" t="str">
            <v>ORTIZ</v>
          </cell>
          <cell r="W496" t="str">
            <v>SIN DATOS</v>
          </cell>
          <cell r="X496" t="str">
            <v>16/04/1954</v>
          </cell>
          <cell r="Y496" t="str">
            <v>Masculino</v>
          </cell>
          <cell r="Z496" t="str">
            <v>Casado</v>
          </cell>
          <cell r="AA496" t="str">
            <v>JR IGNACIO QUINTANA SN</v>
          </cell>
          <cell r="AB496" t="str">
            <v>10311602000</v>
          </cell>
          <cell r="AC496" t="str">
            <v>primitivoguzmanortiz@gmail.com</v>
          </cell>
          <cell r="AD496" t="str">
            <v>983784651</v>
          </cell>
          <cell r="AE496" t="str">
            <v>Superior Técnico</v>
          </cell>
          <cell r="AF496" t="str">
            <v>Técnico superior completo</v>
          </cell>
          <cell r="AG496" t="str">
            <v>TECNICO EN ENFERMERIA</v>
          </cell>
          <cell r="AH496" t="str">
            <v>TITULO</v>
          </cell>
        </row>
        <row r="497">
          <cell r="S497" t="str">
            <v>43108800</v>
          </cell>
          <cell r="T497" t="str">
            <v>YNNI MARIBEL</v>
          </cell>
          <cell r="U497" t="str">
            <v>LEON</v>
          </cell>
          <cell r="V497" t="str">
            <v>LEGUIA</v>
          </cell>
          <cell r="W497" t="str">
            <v>SIN DATOS</v>
          </cell>
          <cell r="X497" t="str">
            <v>20/08/1985</v>
          </cell>
          <cell r="Y497" t="str">
            <v>Femenino</v>
          </cell>
          <cell r="Z497" t="str">
            <v>Soltero</v>
          </cell>
          <cell r="AA497" t="str">
            <v>PROLG. TUPAC AMARU SN.</v>
          </cell>
          <cell r="AB497" t="str">
            <v>10431088008</v>
          </cell>
          <cell r="AC497" t="str">
            <v>mary22_164@hotmail.com</v>
          </cell>
          <cell r="AD497" t="str">
            <v>949711828</v>
          </cell>
          <cell r="AE497" t="str">
            <v>Superior Universitario</v>
          </cell>
          <cell r="AF497" t="str">
            <v>Superior completo</v>
          </cell>
          <cell r="AG497" t="str">
            <v>ENFERMERA(O)</v>
          </cell>
          <cell r="AH497" t="str">
            <v>TITULO</v>
          </cell>
        </row>
        <row r="498">
          <cell r="S498" t="str">
            <v>43524719</v>
          </cell>
          <cell r="T498" t="str">
            <v>HERLINDA</v>
          </cell>
          <cell r="U498" t="str">
            <v>VILLAFUERTE</v>
          </cell>
          <cell r="V498" t="str">
            <v>VILCAS</v>
          </cell>
          <cell r="W498" t="str">
            <v>SIN DATOS</v>
          </cell>
          <cell r="X498" t="str">
            <v>08/02/1986</v>
          </cell>
          <cell r="Y498" t="str">
            <v>Femenino</v>
          </cell>
          <cell r="Z498" t="str">
            <v>Soltero</v>
          </cell>
          <cell r="AA498" t="str">
            <v>JR APURIMAC 618</v>
          </cell>
          <cell r="AB498" t="str">
            <v>10435247194</v>
          </cell>
          <cell r="AC498" t="str">
            <v>merly8855@gmail.com</v>
          </cell>
          <cell r="AD498" t="str">
            <v>968750105</v>
          </cell>
          <cell r="AE498" t="str">
            <v>Superior Universitario</v>
          </cell>
          <cell r="AF498" t="str">
            <v>Superior completo</v>
          </cell>
          <cell r="AG498" t="str">
            <v>ENFERMERA(O)</v>
          </cell>
          <cell r="AH498" t="str">
            <v>TITULO</v>
          </cell>
        </row>
        <row r="499">
          <cell r="S499" t="str">
            <v>45055682</v>
          </cell>
          <cell r="T499" t="str">
            <v>AQUILINA</v>
          </cell>
          <cell r="U499" t="str">
            <v>ROMERO</v>
          </cell>
          <cell r="V499" t="str">
            <v>ROJAS</v>
          </cell>
          <cell r="W499" t="str">
            <v>SIN DATOS</v>
          </cell>
          <cell r="X499" t="str">
            <v>05/05/1988</v>
          </cell>
          <cell r="Y499" t="str">
            <v>Femenino</v>
          </cell>
          <cell r="Z499" t="str">
            <v>Soltero</v>
          </cell>
          <cell r="AA499" t="str">
            <v>AV.LAZARO CARRILLO 797</v>
          </cell>
          <cell r="AB499" t="str">
            <v>10450556829</v>
          </cell>
          <cell r="AC499" t="str">
            <v>lades_xto@hotmail.com</v>
          </cell>
          <cell r="AD499" t="str">
            <v>980681544</v>
          </cell>
          <cell r="AE499" t="str">
            <v>Superior Técnico</v>
          </cell>
          <cell r="AF499" t="str">
            <v>Técnico superior completo</v>
          </cell>
          <cell r="AG499" t="str">
            <v>TECNICO EN ENFERMERIA</v>
          </cell>
          <cell r="AH499" t="str">
            <v>TITULO</v>
          </cell>
        </row>
        <row r="500">
          <cell r="S500" t="str">
            <v>71866947</v>
          </cell>
          <cell r="T500" t="str">
            <v>SALOMEN</v>
          </cell>
          <cell r="U500" t="str">
            <v>LEGUIA</v>
          </cell>
          <cell r="V500" t="str">
            <v>CONDOR</v>
          </cell>
          <cell r="W500" t="str">
            <v>SIN DATOS</v>
          </cell>
          <cell r="X500" t="str">
            <v>17/08/1994</v>
          </cell>
          <cell r="Y500" t="str">
            <v>Masculino</v>
          </cell>
          <cell r="Z500" t="str">
            <v>Soltero</v>
          </cell>
          <cell r="AA500" t="str">
            <v>MZ.M2 LT.7 C.P ANEXO 22 SECTOR PEDREGAL ALTO</v>
          </cell>
          <cell r="AB500">
            <v>0</v>
          </cell>
          <cell r="AC500">
            <v>0</v>
          </cell>
          <cell r="AD500">
            <v>0</v>
          </cell>
          <cell r="AE500" t="str">
            <v>Secundaria</v>
          </cell>
          <cell r="AF500" t="str">
            <v>Secundaria completa</v>
          </cell>
          <cell r="AG500">
            <v>0</v>
          </cell>
          <cell r="AH500">
            <v>0</v>
          </cell>
        </row>
        <row r="501">
          <cell r="S501" t="str">
            <v>46335718</v>
          </cell>
          <cell r="T501" t="str">
            <v>SANDY</v>
          </cell>
          <cell r="U501" t="str">
            <v>PEREZ</v>
          </cell>
          <cell r="V501" t="str">
            <v>OROSCO</v>
          </cell>
          <cell r="W501" t="str">
            <v>SIN DATOS</v>
          </cell>
          <cell r="X501" t="str">
            <v>04/06/1990</v>
          </cell>
          <cell r="Y501" t="str">
            <v>Femenino</v>
          </cell>
          <cell r="Z501" t="str">
            <v>Soltero</v>
          </cell>
          <cell r="AA501" t="str">
            <v>TUPAC AMARU</v>
          </cell>
          <cell r="AB501">
            <v>0</v>
          </cell>
          <cell r="AC501">
            <v>0</v>
          </cell>
          <cell r="AD501">
            <v>0</v>
          </cell>
          <cell r="AE501" t="str">
            <v>Superior Técnico</v>
          </cell>
          <cell r="AF501" t="str">
            <v>Técnico superior completo</v>
          </cell>
          <cell r="AG501" t="str">
            <v>TECNICO EN ENFERMERIA</v>
          </cell>
          <cell r="AH501" t="str">
            <v>TITULO</v>
          </cell>
        </row>
        <row r="502">
          <cell r="S502" t="str">
            <v>41638618</v>
          </cell>
          <cell r="T502" t="str">
            <v>GODOFREDO</v>
          </cell>
          <cell r="U502" t="str">
            <v>PAREDES</v>
          </cell>
          <cell r="V502" t="str">
            <v>ROJAS</v>
          </cell>
          <cell r="W502" t="str">
            <v>SIN DATOS</v>
          </cell>
          <cell r="X502" t="str">
            <v>03/03/1983</v>
          </cell>
          <cell r="Y502" t="str">
            <v>Masculino</v>
          </cell>
          <cell r="Z502" t="str">
            <v>Soltero</v>
          </cell>
          <cell r="AA502" t="str">
            <v>C.P. OSCCOLLO</v>
          </cell>
          <cell r="AB502" t="str">
            <v>10416386183</v>
          </cell>
          <cell r="AC502" t="str">
            <v>godofredo_pr@hotmail.com</v>
          </cell>
          <cell r="AD502" t="str">
            <v>989340720</v>
          </cell>
          <cell r="AE502" t="str">
            <v>Superior Técnico</v>
          </cell>
          <cell r="AF502" t="str">
            <v>Técnico superior completo</v>
          </cell>
          <cell r="AG502" t="str">
            <v>TECNICO EN ENFERMERIA</v>
          </cell>
          <cell r="AH502" t="str">
            <v>TITULO</v>
          </cell>
        </row>
        <row r="503">
          <cell r="S503" t="str">
            <v>44274878</v>
          </cell>
          <cell r="T503" t="str">
            <v>ARLETTY BELINDA</v>
          </cell>
          <cell r="U503" t="str">
            <v>CARDENAS</v>
          </cell>
          <cell r="V503" t="str">
            <v>NUÑEZ</v>
          </cell>
          <cell r="W503" t="str">
            <v>SIN DATOS</v>
          </cell>
          <cell r="X503" t="str">
            <v>13/10/1986</v>
          </cell>
          <cell r="Y503" t="str">
            <v>Femenino</v>
          </cell>
          <cell r="Z503" t="str">
            <v>Soltero</v>
          </cell>
          <cell r="AA503" t="str">
            <v>TEOFILO MENACHO</v>
          </cell>
          <cell r="AB503" t="str">
            <v>10442748786</v>
          </cell>
          <cell r="AC503" t="str">
            <v>arletty16@hotmail.com,arbecanu63@gmail.com</v>
          </cell>
          <cell r="AD503" t="str">
            <v>976391022</v>
          </cell>
          <cell r="AE503" t="str">
            <v>Superior Universitario</v>
          </cell>
          <cell r="AF503" t="str">
            <v>Superior completo</v>
          </cell>
          <cell r="AG503" t="str">
            <v>ENFERMERA(O)</v>
          </cell>
          <cell r="AH503" t="str">
            <v>TITULO</v>
          </cell>
        </row>
        <row r="504">
          <cell r="S504" t="str">
            <v>43636222</v>
          </cell>
          <cell r="T504" t="str">
            <v>MONICA</v>
          </cell>
          <cell r="U504" t="str">
            <v>FLORES</v>
          </cell>
          <cell r="V504" t="str">
            <v>ÑAHUIS</v>
          </cell>
          <cell r="W504" t="str">
            <v>SIN DATOS</v>
          </cell>
          <cell r="X504" t="str">
            <v>29/06/1986</v>
          </cell>
          <cell r="Y504" t="str">
            <v>Femenino</v>
          </cell>
          <cell r="Z504" t="str">
            <v>Soltero</v>
          </cell>
          <cell r="AA504" t="str">
            <v>PSJE.HUANCAYO MZ.Q LT.2 M.DULANTO</v>
          </cell>
          <cell r="AB504" t="str">
            <v>04018667253</v>
          </cell>
          <cell r="AC504" t="str">
            <v>moni14_9@hotmail.com</v>
          </cell>
          <cell r="AD504" t="str">
            <v>980820448</v>
          </cell>
          <cell r="AE504" t="str">
            <v>Superior Técnico</v>
          </cell>
          <cell r="AF504" t="str">
            <v>Técnico superior completo</v>
          </cell>
          <cell r="AG504" t="str">
            <v>TECNICO EN ENFERMERIA</v>
          </cell>
          <cell r="AH504" t="str">
            <v>TITULO</v>
          </cell>
        </row>
        <row r="505">
          <cell r="S505" t="str">
            <v>41727702</v>
          </cell>
          <cell r="T505" t="str">
            <v>GREGORIO</v>
          </cell>
          <cell r="U505" t="str">
            <v>CARBAJAL</v>
          </cell>
          <cell r="V505" t="str">
            <v>ZARATE</v>
          </cell>
          <cell r="W505" t="str">
            <v>SIN DATOS</v>
          </cell>
          <cell r="X505" t="str">
            <v>09/03/1982</v>
          </cell>
          <cell r="Y505" t="str">
            <v>Masculino</v>
          </cell>
          <cell r="Z505" t="str">
            <v>Soltero</v>
          </cell>
          <cell r="AA505" t="str">
            <v>C.P URUCANCHA</v>
          </cell>
          <cell r="AB505" t="str">
            <v>10417277027</v>
          </cell>
          <cell r="AC505" t="str">
            <v>gregoriocarbajalzarate@yahoo.com</v>
          </cell>
          <cell r="AD505">
            <v>0</v>
          </cell>
          <cell r="AE505" t="str">
            <v>Superior Técnico</v>
          </cell>
          <cell r="AF505" t="str">
            <v>Técnico superior completo</v>
          </cell>
          <cell r="AG505" t="str">
            <v>TECNICO EN ENFERMERIA</v>
          </cell>
          <cell r="AH505" t="str">
            <v>TITULO</v>
          </cell>
        </row>
        <row r="506">
          <cell r="S506" t="str">
            <v>44320220</v>
          </cell>
          <cell r="T506" t="str">
            <v>EDGAR</v>
          </cell>
          <cell r="U506" t="str">
            <v>GAMBOA</v>
          </cell>
          <cell r="V506" t="str">
            <v>CAZANCA</v>
          </cell>
          <cell r="W506" t="str">
            <v>SIN DATOS</v>
          </cell>
          <cell r="X506" t="str">
            <v>19/06/1987</v>
          </cell>
          <cell r="Y506" t="str">
            <v>Masculino</v>
          </cell>
          <cell r="Z506" t="str">
            <v>Soltero</v>
          </cell>
          <cell r="AA506" t="str">
            <v>SIN DATOS</v>
          </cell>
          <cell r="AB506">
            <v>0</v>
          </cell>
          <cell r="AC506">
            <v>0</v>
          </cell>
          <cell r="AD506">
            <v>0</v>
          </cell>
          <cell r="AE506" t="str">
            <v>Superior Universitario</v>
          </cell>
          <cell r="AF506" t="str">
            <v>Superior completo</v>
          </cell>
          <cell r="AG506" t="str">
            <v>ENFERMERA(O)</v>
          </cell>
          <cell r="AH506" t="str">
            <v>TITULO</v>
          </cell>
        </row>
        <row r="507">
          <cell r="S507" t="str">
            <v>31480400</v>
          </cell>
          <cell r="T507" t="str">
            <v>FELIX</v>
          </cell>
          <cell r="U507" t="str">
            <v>ALCARRAZ</v>
          </cell>
          <cell r="V507" t="str">
            <v>QUISPE</v>
          </cell>
          <cell r="W507" t="str">
            <v>SIN DATOS</v>
          </cell>
          <cell r="X507" t="str">
            <v>22/06/1973</v>
          </cell>
          <cell r="Y507" t="str">
            <v>Masculino</v>
          </cell>
          <cell r="Z507" t="str">
            <v>Soltero</v>
          </cell>
          <cell r="AA507" t="str">
            <v>AV.LOS INCAS S/N</v>
          </cell>
          <cell r="AB507" t="str">
            <v>10314804002</v>
          </cell>
          <cell r="AC507" t="str">
            <v>alcarrazf5q@gmail.com</v>
          </cell>
          <cell r="AD507" t="str">
            <v>981914384</v>
          </cell>
          <cell r="AE507" t="str">
            <v>Superior Técnico</v>
          </cell>
          <cell r="AF507" t="str">
            <v>Técnico superior completo</v>
          </cell>
          <cell r="AG507" t="str">
            <v>TECNICO EN ENFERMERIA</v>
          </cell>
          <cell r="AH507">
            <v>0</v>
          </cell>
        </row>
        <row r="508">
          <cell r="S508" t="str">
            <v>31468110</v>
          </cell>
          <cell r="T508" t="str">
            <v>REYNA</v>
          </cell>
          <cell r="U508" t="str">
            <v>HUACRE</v>
          </cell>
          <cell r="V508" t="str">
            <v>CCASANI</v>
          </cell>
          <cell r="W508" t="str">
            <v>SIN DATOS</v>
          </cell>
          <cell r="X508" t="str">
            <v>03/06/1972</v>
          </cell>
          <cell r="Y508" t="str">
            <v>Femenino</v>
          </cell>
          <cell r="Z508" t="str">
            <v>Soltero</v>
          </cell>
          <cell r="AA508" t="str">
            <v>AHUAYRO</v>
          </cell>
          <cell r="AB508" t="str">
            <v>10314681105</v>
          </cell>
          <cell r="AC508" t="str">
            <v>reynahuacre0306@outlook.com</v>
          </cell>
          <cell r="AD508" t="str">
            <v>951588458</v>
          </cell>
          <cell r="AE508" t="str">
            <v>Superior Técnico</v>
          </cell>
          <cell r="AF508" t="str">
            <v>Técnico superior completo</v>
          </cell>
          <cell r="AG508" t="str">
            <v>TECNICO EN ENFERMERIA</v>
          </cell>
          <cell r="AH508" t="str">
            <v>TITULO</v>
          </cell>
        </row>
        <row r="509">
          <cell r="S509" t="str">
            <v>47758098</v>
          </cell>
          <cell r="T509" t="str">
            <v>MARY CRUZ</v>
          </cell>
          <cell r="U509" t="str">
            <v>ARIAS</v>
          </cell>
          <cell r="V509" t="str">
            <v>QUISPE</v>
          </cell>
          <cell r="W509" t="str">
            <v>SIN DATOS</v>
          </cell>
          <cell r="X509" t="str">
            <v>08/02/1993</v>
          </cell>
          <cell r="Y509" t="str">
            <v>Femenino</v>
          </cell>
          <cell r="Z509" t="str">
            <v>Soltero</v>
          </cell>
          <cell r="AA509" t="str">
            <v>LOS OLIVOS</v>
          </cell>
          <cell r="AB509">
            <v>0</v>
          </cell>
          <cell r="AC509" t="str">
            <v>Marycruzariasquispe33117@gmail.com</v>
          </cell>
          <cell r="AD509" t="str">
            <v>913743879</v>
          </cell>
          <cell r="AE509" t="str">
            <v>Superior Universitario</v>
          </cell>
          <cell r="AF509" t="str">
            <v>Superior completo</v>
          </cell>
          <cell r="AG509" t="str">
            <v>OBSTETRA</v>
          </cell>
          <cell r="AH509" t="str">
            <v>TITULO</v>
          </cell>
        </row>
        <row r="510">
          <cell r="S510" t="str">
            <v>70193768</v>
          </cell>
          <cell r="T510" t="str">
            <v>REYNA NANCY</v>
          </cell>
          <cell r="U510" t="str">
            <v>ROMAN</v>
          </cell>
          <cell r="V510" t="str">
            <v>HERMOZA</v>
          </cell>
          <cell r="W510" t="str">
            <v>SIN DATOS</v>
          </cell>
          <cell r="X510" t="str">
            <v>08/08/1990</v>
          </cell>
          <cell r="Y510" t="str">
            <v>Femenino</v>
          </cell>
          <cell r="Z510" t="str">
            <v>Soltero</v>
          </cell>
          <cell r="AA510" t="str">
            <v>JAVIER PEREZ DE CUELLAR S/N</v>
          </cell>
          <cell r="AB510" t="str">
            <v>10701937681</v>
          </cell>
          <cell r="AC510" t="str">
            <v>cinnalupe90@gmail.com</v>
          </cell>
          <cell r="AD510" t="str">
            <v>997357893</v>
          </cell>
          <cell r="AE510" t="str">
            <v>Superior Técnico</v>
          </cell>
          <cell r="AF510" t="str">
            <v>Técnico superior completo</v>
          </cell>
          <cell r="AG510" t="str">
            <v>TECNICO EN ENFERMERIA</v>
          </cell>
          <cell r="AH510" t="str">
            <v>TITULO</v>
          </cell>
        </row>
        <row r="511">
          <cell r="S511" t="str">
            <v>42311445</v>
          </cell>
          <cell r="T511" t="str">
            <v>ALCIDES</v>
          </cell>
          <cell r="U511" t="str">
            <v>ACOSTA</v>
          </cell>
          <cell r="V511" t="str">
            <v>PILLACA</v>
          </cell>
          <cell r="W511" t="str">
            <v>SIN DATOS</v>
          </cell>
          <cell r="X511" t="str">
            <v>09/01/1984</v>
          </cell>
          <cell r="Y511" t="str">
            <v>Masculino</v>
          </cell>
          <cell r="Z511" t="str">
            <v>Soltero</v>
          </cell>
          <cell r="AA511" t="str">
            <v>BARRIO MOLLEPATA</v>
          </cell>
          <cell r="AB511" t="str">
            <v>10423114458</v>
          </cell>
          <cell r="AC511" t="str">
            <v>alcides_143@hotmail.com</v>
          </cell>
          <cell r="AD511" t="str">
            <v>920279673</v>
          </cell>
          <cell r="AE511" t="str">
            <v>Superior Técnico</v>
          </cell>
          <cell r="AF511" t="str">
            <v>Técnico superior completo</v>
          </cell>
          <cell r="AG511" t="str">
            <v>TECNICO EN ENFERMERIA</v>
          </cell>
          <cell r="AH511" t="str">
            <v>TITULO</v>
          </cell>
        </row>
        <row r="512">
          <cell r="S512" t="str">
            <v>40836920</v>
          </cell>
          <cell r="T512" t="str">
            <v>MARIA GLADYS</v>
          </cell>
          <cell r="U512" t="str">
            <v>QUISPE</v>
          </cell>
          <cell r="V512" t="str">
            <v>ALARCON</v>
          </cell>
          <cell r="W512" t="str">
            <v>SIN DATOS</v>
          </cell>
          <cell r="X512" t="str">
            <v>29/12/1980</v>
          </cell>
          <cell r="Y512" t="str">
            <v>Femenino</v>
          </cell>
          <cell r="Z512" t="str">
            <v>Soltero</v>
          </cell>
          <cell r="AA512" t="str">
            <v>COMUMPAMPA</v>
          </cell>
          <cell r="AB512" t="str">
            <v>10408369202</v>
          </cell>
          <cell r="AC512" t="str">
            <v>mariaquisalar@gmail.com</v>
          </cell>
          <cell r="AD512" t="str">
            <v>986201007</v>
          </cell>
          <cell r="AE512" t="str">
            <v>Superior Técnico</v>
          </cell>
          <cell r="AF512" t="str">
            <v>Técnico superior completo</v>
          </cell>
          <cell r="AG512" t="str">
            <v>TECNICO EN ENFERMERIA</v>
          </cell>
          <cell r="AH512" t="str">
            <v>TITULO</v>
          </cell>
        </row>
        <row r="513">
          <cell r="S513" t="str">
            <v>42218521</v>
          </cell>
          <cell r="T513" t="str">
            <v>WILBER</v>
          </cell>
          <cell r="U513" t="str">
            <v>LLOCCLLA</v>
          </cell>
          <cell r="V513" t="str">
            <v>PILLACA</v>
          </cell>
          <cell r="W513" t="str">
            <v>SIN DATOS</v>
          </cell>
          <cell r="X513" t="str">
            <v>17/06/1981</v>
          </cell>
          <cell r="Y513" t="str">
            <v>Masculino</v>
          </cell>
          <cell r="Z513" t="str">
            <v>Soltero</v>
          </cell>
          <cell r="AA513" t="str">
            <v>CP TOTORABAMBA</v>
          </cell>
          <cell r="AB513" t="str">
            <v>10422185211</v>
          </cell>
          <cell r="AC513" t="str">
            <v>wilberllp@hotmail.com</v>
          </cell>
          <cell r="AD513" t="str">
            <v>939227576</v>
          </cell>
          <cell r="AE513" t="str">
            <v>Superior Universitario</v>
          </cell>
          <cell r="AF513" t="str">
            <v>Superior completo</v>
          </cell>
          <cell r="AG513" t="str">
            <v>ENFERMERA(O)</v>
          </cell>
          <cell r="AH513" t="str">
            <v>TITULO</v>
          </cell>
        </row>
        <row r="514">
          <cell r="S514" t="str">
            <v>44121386</v>
          </cell>
          <cell r="T514" t="str">
            <v>EDITH</v>
          </cell>
          <cell r="U514" t="str">
            <v>FLORES</v>
          </cell>
          <cell r="V514" t="str">
            <v>MARIÑO</v>
          </cell>
          <cell r="W514" t="str">
            <v>SIN DATOS</v>
          </cell>
          <cell r="X514" t="str">
            <v>27/06/1983</v>
          </cell>
          <cell r="Y514" t="str">
            <v>Femenino</v>
          </cell>
          <cell r="Z514" t="str">
            <v>Soltero</v>
          </cell>
          <cell r="AA514" t="str">
            <v>JR.TRUJILLO S/N</v>
          </cell>
          <cell r="AB514" t="str">
            <v>10441213862</v>
          </cell>
          <cell r="AC514" t="str">
            <v>evi_emi@hotmail.com</v>
          </cell>
          <cell r="AD514" t="str">
            <v>997296500</v>
          </cell>
          <cell r="AE514" t="str">
            <v>Superior Universitario</v>
          </cell>
          <cell r="AF514" t="str">
            <v>Superior completo</v>
          </cell>
          <cell r="AG514" t="str">
            <v>ENFERMERA(O)</v>
          </cell>
          <cell r="AH514" t="str">
            <v>TITULO</v>
          </cell>
        </row>
        <row r="515">
          <cell r="S515" t="str">
            <v>45904805</v>
          </cell>
          <cell r="T515" t="str">
            <v>ROSA</v>
          </cell>
          <cell r="U515" t="str">
            <v>CAPULIAN</v>
          </cell>
          <cell r="V515" t="str">
            <v>YUPANQUI</v>
          </cell>
          <cell r="W515" t="str">
            <v>SIN DATOS</v>
          </cell>
          <cell r="X515" t="str">
            <v>30/08/1989</v>
          </cell>
          <cell r="Y515" t="str">
            <v>Femenino</v>
          </cell>
          <cell r="Z515" t="str">
            <v>Soltero</v>
          </cell>
          <cell r="AA515" t="str">
            <v>ANEXO MOYACCASA</v>
          </cell>
          <cell r="AB515" t="str">
            <v>10459048052</v>
          </cell>
          <cell r="AC515">
            <v>0</v>
          </cell>
          <cell r="AD515">
            <v>0</v>
          </cell>
          <cell r="AE515" t="str">
            <v>Superior Técnico</v>
          </cell>
          <cell r="AF515" t="str">
            <v>Técnico superior completo</v>
          </cell>
          <cell r="AG515" t="str">
            <v>TECNICO EN ENFERMERIA</v>
          </cell>
          <cell r="AH515" t="str">
            <v>TITULO</v>
          </cell>
        </row>
        <row r="516">
          <cell r="S516" t="str">
            <v>31480079</v>
          </cell>
          <cell r="T516" t="str">
            <v>SALOME</v>
          </cell>
          <cell r="U516" t="str">
            <v>GUTIERREZ</v>
          </cell>
          <cell r="V516" t="str">
            <v>QUISPE</v>
          </cell>
          <cell r="W516" t="str">
            <v>SIN DATOS</v>
          </cell>
          <cell r="X516" t="str">
            <v>21/10/1970</v>
          </cell>
          <cell r="Y516" t="str">
            <v>Femenino</v>
          </cell>
          <cell r="Z516" t="str">
            <v>Casado</v>
          </cell>
          <cell r="AA516" t="str">
            <v>AV.LOS INCAS 254</v>
          </cell>
          <cell r="AB516" t="str">
            <v>10314800791</v>
          </cell>
          <cell r="AC516" t="str">
            <v>salomegq21@gmail.com</v>
          </cell>
          <cell r="AD516" t="str">
            <v>925984303</v>
          </cell>
          <cell r="AE516" t="str">
            <v>Superior Técnico</v>
          </cell>
          <cell r="AF516" t="str">
            <v>Técnico superior completo</v>
          </cell>
          <cell r="AG516" t="str">
            <v>TECNICO EN ENFERMERIA</v>
          </cell>
          <cell r="AH516" t="str">
            <v>TITULO</v>
          </cell>
        </row>
        <row r="517">
          <cell r="S517" t="str">
            <v>31490147</v>
          </cell>
          <cell r="T517" t="str">
            <v>AGUSTIN</v>
          </cell>
          <cell r="U517" t="str">
            <v>HUAMAN</v>
          </cell>
          <cell r="V517" t="str">
            <v>ORIHUELA</v>
          </cell>
          <cell r="W517" t="str">
            <v>SIN DATOS</v>
          </cell>
          <cell r="X517" t="str">
            <v>28/08/1978</v>
          </cell>
          <cell r="Y517" t="str">
            <v>Masculino</v>
          </cell>
          <cell r="Z517" t="str">
            <v>Soltero</v>
          </cell>
          <cell r="AA517" t="str">
            <v>AV.TUPAC AMARU S/N</v>
          </cell>
          <cell r="AB517" t="str">
            <v>10314901474</v>
          </cell>
          <cell r="AC517" t="str">
            <v>huamanaustin@gmail.com</v>
          </cell>
          <cell r="AD517" t="str">
            <v>930982207</v>
          </cell>
          <cell r="AE517" t="str">
            <v>Superior Técnico</v>
          </cell>
          <cell r="AF517" t="str">
            <v>Técnico superior completo</v>
          </cell>
          <cell r="AG517" t="str">
            <v>TECNICO EN ENFERMERIA</v>
          </cell>
          <cell r="AH517" t="str">
            <v>TITULO</v>
          </cell>
        </row>
        <row r="518">
          <cell r="S518" t="str">
            <v>45630487</v>
          </cell>
          <cell r="T518" t="str">
            <v>TANIA JESICA</v>
          </cell>
          <cell r="U518" t="str">
            <v>AYQUIPA</v>
          </cell>
          <cell r="V518" t="str">
            <v>ROMERO</v>
          </cell>
          <cell r="W518" t="str">
            <v>SIN DATOS</v>
          </cell>
          <cell r="X518" t="str">
            <v>23/02/1989</v>
          </cell>
          <cell r="Y518" t="str">
            <v>Femenino</v>
          </cell>
          <cell r="Z518" t="str">
            <v>Soltero</v>
          </cell>
          <cell r="AA518" t="str">
            <v>URB. MI CASITA S/N</v>
          </cell>
          <cell r="AB518" t="str">
            <v>10456304872</v>
          </cell>
          <cell r="AC518" t="str">
            <v>Jestany2302@gmail.com</v>
          </cell>
          <cell r="AD518" t="str">
            <v>982685364</v>
          </cell>
          <cell r="AE518" t="str">
            <v>Superior Universitario</v>
          </cell>
          <cell r="AF518" t="str">
            <v>Superior completo</v>
          </cell>
          <cell r="AG518" t="str">
            <v>ENFERMERA(O)</v>
          </cell>
          <cell r="AH518" t="str">
            <v>TITULO</v>
          </cell>
        </row>
        <row r="519">
          <cell r="S519" t="str">
            <v>40155116</v>
          </cell>
          <cell r="T519" t="str">
            <v>OLGA</v>
          </cell>
          <cell r="U519" t="str">
            <v>DAMIANO</v>
          </cell>
          <cell r="V519" t="str">
            <v>PALOMINO</v>
          </cell>
          <cell r="W519" t="str">
            <v>SIN DATOS</v>
          </cell>
          <cell r="X519" t="str">
            <v>07/02/1979</v>
          </cell>
          <cell r="Y519" t="str">
            <v>Femenino</v>
          </cell>
          <cell r="Z519" t="str">
            <v>Soltero</v>
          </cell>
          <cell r="AA519" t="str">
            <v>AV.CESAR RAMOS VELASCO 216</v>
          </cell>
          <cell r="AB519">
            <v>0</v>
          </cell>
          <cell r="AC519" t="str">
            <v>olgao7dp@gmail.com</v>
          </cell>
          <cell r="AD519" t="str">
            <v>921002699</v>
          </cell>
          <cell r="AE519" t="str">
            <v>Superior Técnico</v>
          </cell>
          <cell r="AF519" t="str">
            <v>Técnico superior completo</v>
          </cell>
          <cell r="AG519" t="str">
            <v>TECNICO EN ENFERMERIA</v>
          </cell>
          <cell r="AH519" t="str">
            <v>TITULO</v>
          </cell>
        </row>
        <row r="520">
          <cell r="S520" t="str">
            <v>42913671</v>
          </cell>
          <cell r="T520" t="str">
            <v>YESSENIA</v>
          </cell>
          <cell r="U520" t="str">
            <v>SILVERA</v>
          </cell>
          <cell r="V520" t="str">
            <v>REYNAGA</v>
          </cell>
          <cell r="W520" t="str">
            <v>SIN DATOS</v>
          </cell>
          <cell r="X520" t="str">
            <v>10/01/1985</v>
          </cell>
          <cell r="Y520" t="str">
            <v>Femenino</v>
          </cell>
          <cell r="Z520" t="str">
            <v>Soltero</v>
          </cell>
          <cell r="AA520" t="str">
            <v>AV JOSE MARIA ARGUEDAS S/N.</v>
          </cell>
          <cell r="AB520" t="str">
            <v>10429136712</v>
          </cell>
          <cell r="AC520" t="str">
            <v>yessita85@hotmail.com</v>
          </cell>
          <cell r="AD520" t="str">
            <v>979108101</v>
          </cell>
          <cell r="AE520" t="str">
            <v>Superior Universitario</v>
          </cell>
          <cell r="AF520" t="str">
            <v>Superior completo</v>
          </cell>
          <cell r="AG520" t="str">
            <v>OBSTETRA</v>
          </cell>
          <cell r="AH520" t="str">
            <v>TITULO</v>
          </cell>
        </row>
        <row r="521">
          <cell r="S521" t="str">
            <v>42932164</v>
          </cell>
          <cell r="T521" t="str">
            <v>ROLANDO</v>
          </cell>
          <cell r="U521" t="str">
            <v>CHAVEZ</v>
          </cell>
          <cell r="V521" t="str">
            <v>EGOAVIL</v>
          </cell>
          <cell r="W521" t="str">
            <v>SIN DATOS</v>
          </cell>
          <cell r="X521" t="str">
            <v>25/02/1985</v>
          </cell>
          <cell r="Y521" t="str">
            <v>Masculino</v>
          </cell>
          <cell r="Z521" t="str">
            <v>Soltero</v>
          </cell>
          <cell r="AA521" t="str">
            <v>CP. AHUAYRO</v>
          </cell>
          <cell r="AB521" t="str">
            <v>10429321641</v>
          </cell>
          <cell r="AC521" t="str">
            <v>rolando.chavez2502@gmail.com</v>
          </cell>
          <cell r="AD521" t="str">
            <v>964005666</v>
          </cell>
          <cell r="AE521" t="str">
            <v>Superior Universitario</v>
          </cell>
          <cell r="AF521" t="str">
            <v>Superior completo</v>
          </cell>
          <cell r="AG521" t="str">
            <v>CIRUJANO DENTISTA</v>
          </cell>
          <cell r="AH521" t="str">
            <v>TITULO</v>
          </cell>
        </row>
        <row r="522">
          <cell r="S522" t="str">
            <v>43656912</v>
          </cell>
          <cell r="T522" t="str">
            <v>JACQUELINE</v>
          </cell>
          <cell r="U522" t="str">
            <v>RIVAS</v>
          </cell>
          <cell r="V522" t="str">
            <v>PALOMINO</v>
          </cell>
          <cell r="W522" t="str">
            <v>SIN DATOS</v>
          </cell>
          <cell r="X522" t="str">
            <v>05/02/1986</v>
          </cell>
          <cell r="Y522" t="str">
            <v>Femenino</v>
          </cell>
          <cell r="Z522" t="str">
            <v>Soltero</v>
          </cell>
          <cell r="AA522" t="str">
            <v>AV.EL SOL L-04 P.JOVEN CENTENARIO</v>
          </cell>
          <cell r="AB522" t="str">
            <v>10436569128</v>
          </cell>
          <cell r="AC522" t="str">
            <v>yaquelineripa@hotmail.com</v>
          </cell>
          <cell r="AD522" t="str">
            <v>953250829</v>
          </cell>
          <cell r="AE522" t="str">
            <v>Superior Universitario</v>
          </cell>
          <cell r="AF522" t="str">
            <v>Superior completo</v>
          </cell>
          <cell r="AG522" t="str">
            <v>ENFERMERA(O)</v>
          </cell>
          <cell r="AH522" t="str">
            <v>TITULO</v>
          </cell>
        </row>
        <row r="523">
          <cell r="S523" t="str">
            <v>40677232</v>
          </cell>
          <cell r="T523" t="str">
            <v>MARLENY</v>
          </cell>
          <cell r="U523" t="str">
            <v>PILLACA</v>
          </cell>
          <cell r="V523" t="str">
            <v>ALVAREZ</v>
          </cell>
          <cell r="W523" t="str">
            <v>SIN DATOS</v>
          </cell>
          <cell r="X523" t="str">
            <v>19/08/1980</v>
          </cell>
          <cell r="Y523" t="str">
            <v>Femenino</v>
          </cell>
          <cell r="Z523" t="str">
            <v>Soltero</v>
          </cell>
          <cell r="AA523" t="str">
            <v>AV.LOS INCAS S/N</v>
          </cell>
          <cell r="AB523" t="str">
            <v>10406772328</v>
          </cell>
          <cell r="AC523" t="str">
            <v>marle_pillaca@hotmail.com</v>
          </cell>
          <cell r="AD523" t="str">
            <v>983911900</v>
          </cell>
          <cell r="AE523" t="str">
            <v>Superior Técnico</v>
          </cell>
          <cell r="AF523" t="str">
            <v>Técnico superior completo</v>
          </cell>
          <cell r="AG523" t="str">
            <v>TECNICO EN ENFERMERIA</v>
          </cell>
          <cell r="AH523" t="str">
            <v>TITULO</v>
          </cell>
        </row>
        <row r="524">
          <cell r="S524" t="str">
            <v>31480569</v>
          </cell>
          <cell r="T524" t="str">
            <v>OLGA</v>
          </cell>
          <cell r="U524" t="str">
            <v>CACERES</v>
          </cell>
          <cell r="V524" t="str">
            <v>SALCEDO</v>
          </cell>
          <cell r="W524" t="str">
            <v>SIN DATOS</v>
          </cell>
          <cell r="X524" t="str">
            <v>04/07/1963</v>
          </cell>
          <cell r="Y524" t="str">
            <v>Femenino</v>
          </cell>
          <cell r="Z524" t="str">
            <v>Casado</v>
          </cell>
          <cell r="AA524" t="str">
            <v>JR.INCA GARCILAZO DE LA VEGA S/N</v>
          </cell>
          <cell r="AB524" t="str">
            <v>10314805696</v>
          </cell>
          <cell r="AC524" t="str">
            <v>olgacaceressalcedo@gmail.com</v>
          </cell>
          <cell r="AD524" t="str">
            <v>982534089</v>
          </cell>
          <cell r="AE524" t="str">
            <v>Superior Técnico</v>
          </cell>
          <cell r="AF524" t="str">
            <v>Técnico superior completo</v>
          </cell>
          <cell r="AG524" t="str">
            <v>TECNICO EN ENFERMERIA</v>
          </cell>
          <cell r="AH524" t="str">
            <v>TITULO</v>
          </cell>
        </row>
        <row r="525">
          <cell r="S525" t="str">
            <v>41379712</v>
          </cell>
          <cell r="T525" t="str">
            <v>DIANA JHOANIE</v>
          </cell>
          <cell r="U525" t="str">
            <v>ÑAUPA</v>
          </cell>
          <cell r="V525" t="str">
            <v>CHACALTANA</v>
          </cell>
          <cell r="W525" t="str">
            <v>SIN DATOS</v>
          </cell>
          <cell r="X525" t="str">
            <v>27/04/1982</v>
          </cell>
          <cell r="Y525" t="str">
            <v>Femenino</v>
          </cell>
          <cell r="Z525" t="str">
            <v>Soltero</v>
          </cell>
          <cell r="AA525" t="str">
            <v>CERCADO ANCO HUALLA</v>
          </cell>
          <cell r="AB525" t="str">
            <v>10413797123</v>
          </cell>
          <cell r="AC525" t="str">
            <v>jhoanie-nch@hotmail.com</v>
          </cell>
          <cell r="AD525" t="str">
            <v>988551349</v>
          </cell>
          <cell r="AE525" t="str">
            <v>Superior Universitario</v>
          </cell>
          <cell r="AF525" t="str">
            <v>Superior completo</v>
          </cell>
          <cell r="AG525" t="str">
            <v>OBSTETRA</v>
          </cell>
          <cell r="AH525" t="str">
            <v>TITULO</v>
          </cell>
        </row>
        <row r="526">
          <cell r="S526" t="str">
            <v>40169419</v>
          </cell>
          <cell r="T526" t="str">
            <v>FREDY</v>
          </cell>
          <cell r="U526" t="str">
            <v>MEDRANO</v>
          </cell>
          <cell r="V526" t="str">
            <v>GONZALES</v>
          </cell>
          <cell r="W526" t="str">
            <v>SIN DATOS</v>
          </cell>
          <cell r="X526" t="str">
            <v>01/06/1979</v>
          </cell>
          <cell r="Y526" t="str">
            <v>Masculino</v>
          </cell>
          <cell r="Z526" t="str">
            <v>Casado</v>
          </cell>
          <cell r="AA526" t="str">
            <v>JR. TAMBO S/N.</v>
          </cell>
          <cell r="AB526" t="str">
            <v>10401694191</v>
          </cell>
          <cell r="AC526" t="str">
            <v>fredymgrey@gmail.com</v>
          </cell>
          <cell r="AD526" t="str">
            <v>917366497</v>
          </cell>
          <cell r="AE526" t="str">
            <v>Superior Técnico</v>
          </cell>
          <cell r="AF526" t="str">
            <v>Técnico superior completo</v>
          </cell>
          <cell r="AG526" t="str">
            <v>TECNICO EN ENFERMERIA</v>
          </cell>
          <cell r="AH526" t="str">
            <v>TITULO</v>
          </cell>
        </row>
        <row r="527">
          <cell r="S527" t="str">
            <v>42082835</v>
          </cell>
          <cell r="T527" t="str">
            <v>VILMA MARIBEL</v>
          </cell>
          <cell r="U527" t="str">
            <v>SICHA</v>
          </cell>
          <cell r="V527" t="str">
            <v>MENDOZA</v>
          </cell>
          <cell r="W527" t="str">
            <v>SIN DATOS</v>
          </cell>
          <cell r="X527" t="str">
            <v>13/11/1983</v>
          </cell>
          <cell r="Y527" t="str">
            <v>Femenino</v>
          </cell>
          <cell r="Z527" t="str">
            <v>Soltero</v>
          </cell>
          <cell r="AA527" t="str">
            <v>COMUNID.CHUPARO</v>
          </cell>
          <cell r="AB527" t="str">
            <v>10420828352</v>
          </cell>
          <cell r="AC527" t="str">
            <v>vilmamaribelms@gmail.com</v>
          </cell>
          <cell r="AD527" t="str">
            <v>925990504</v>
          </cell>
          <cell r="AE527" t="str">
            <v>Superior Técnico</v>
          </cell>
          <cell r="AF527" t="str">
            <v>Técnico superior completo</v>
          </cell>
          <cell r="AG527" t="str">
            <v>TECNICO EN ENFERMERIA</v>
          </cell>
          <cell r="AH527" t="str">
            <v>TITULO</v>
          </cell>
        </row>
        <row r="528">
          <cell r="S528" t="str">
            <v>42713494</v>
          </cell>
          <cell r="T528" t="str">
            <v>TITO ALMERCO</v>
          </cell>
          <cell r="U528" t="str">
            <v>YAÑE</v>
          </cell>
          <cell r="V528" t="str">
            <v>MEDRANO</v>
          </cell>
          <cell r="W528" t="str">
            <v>SIN DATOS</v>
          </cell>
          <cell r="X528" t="str">
            <v>08/11/1984</v>
          </cell>
          <cell r="Y528" t="str">
            <v>Masculino</v>
          </cell>
          <cell r="Z528" t="str">
            <v>Soltero</v>
          </cell>
          <cell r="AA528" t="str">
            <v>LOS ALISOS MUÑAPUCRO</v>
          </cell>
          <cell r="AB528" t="str">
            <v>10427134941</v>
          </cell>
          <cell r="AC528" t="str">
            <v>yanemedranot@gmail.com</v>
          </cell>
          <cell r="AD528" t="str">
            <v>958206547</v>
          </cell>
          <cell r="AE528" t="str">
            <v>Superior Técnico</v>
          </cell>
          <cell r="AF528" t="str">
            <v>Técnico superior completo</v>
          </cell>
          <cell r="AG528" t="str">
            <v>TECNICO EN ENFERMERIA</v>
          </cell>
          <cell r="AH528" t="str">
            <v>TITULO</v>
          </cell>
        </row>
        <row r="529">
          <cell r="S529" t="str">
            <v>31184028</v>
          </cell>
          <cell r="T529" t="str">
            <v>ENRIQUE EFRAIN</v>
          </cell>
          <cell r="U529" t="str">
            <v>HUAMAN</v>
          </cell>
          <cell r="V529" t="str">
            <v>PACHECO</v>
          </cell>
          <cell r="W529" t="str">
            <v>SIN DATOS</v>
          </cell>
          <cell r="X529" t="str">
            <v>26/04/1975</v>
          </cell>
          <cell r="Y529" t="str">
            <v>Masculino</v>
          </cell>
          <cell r="Z529" t="str">
            <v>Soltero</v>
          </cell>
          <cell r="AA529" t="str">
            <v>AV.LAS CULTURAS S/N</v>
          </cell>
          <cell r="AB529" t="str">
            <v>10311840288</v>
          </cell>
          <cell r="AC529" t="str">
            <v>enriq_ehp@hotmail.com</v>
          </cell>
          <cell r="AD529" t="str">
            <v>984889281</v>
          </cell>
          <cell r="AE529" t="str">
            <v>Superior Universitario</v>
          </cell>
          <cell r="AF529" t="str">
            <v>Superior completo</v>
          </cell>
          <cell r="AG529" t="str">
            <v>ENFERMERA(O)</v>
          </cell>
          <cell r="AH529" t="str">
            <v>TITULO</v>
          </cell>
        </row>
        <row r="530">
          <cell r="S530" t="str">
            <v>72836923</v>
          </cell>
          <cell r="T530" t="str">
            <v>RAUL JAIME</v>
          </cell>
          <cell r="U530" t="str">
            <v>LIZARME</v>
          </cell>
          <cell r="V530" t="str">
            <v>LIZARME</v>
          </cell>
          <cell r="W530" t="str">
            <v>SIN DATOS</v>
          </cell>
          <cell r="X530" t="str">
            <v>27/09/1991</v>
          </cell>
          <cell r="Y530" t="str">
            <v>Masculino</v>
          </cell>
          <cell r="Z530" t="str">
            <v>Soltero</v>
          </cell>
          <cell r="AA530" t="str">
            <v>AV. MANCO CAPAC 214</v>
          </cell>
          <cell r="AB530" t="str">
            <v>10728369235</v>
          </cell>
          <cell r="AC530" t="str">
            <v>rlizarme@hotmail.com</v>
          </cell>
          <cell r="AD530" t="str">
            <v>967049575</v>
          </cell>
          <cell r="AE530" t="str">
            <v>Superior Universitario</v>
          </cell>
          <cell r="AF530" t="str">
            <v>Superior completo</v>
          </cell>
          <cell r="AG530" t="str">
            <v>ENFERMERA(O)</v>
          </cell>
          <cell r="AH530" t="str">
            <v>TITULO</v>
          </cell>
        </row>
        <row r="531">
          <cell r="S531" t="str">
            <v>46711042</v>
          </cell>
          <cell r="T531" t="str">
            <v>AMERICO</v>
          </cell>
          <cell r="U531" t="str">
            <v>PEREZ</v>
          </cell>
          <cell r="V531" t="str">
            <v>HUAMANI</v>
          </cell>
          <cell r="W531" t="str">
            <v>SIN DATOS</v>
          </cell>
          <cell r="X531" t="str">
            <v>27/10/1990</v>
          </cell>
          <cell r="Y531" t="str">
            <v>Masculino</v>
          </cell>
          <cell r="Z531" t="str">
            <v>Soltero</v>
          </cell>
          <cell r="AA531" t="str">
            <v>BARRIO MOYACCASA</v>
          </cell>
          <cell r="AB531" t="str">
            <v>10467110425</v>
          </cell>
          <cell r="AC531" t="str">
            <v>americ12o_90@hotmail.com</v>
          </cell>
          <cell r="AD531" t="str">
            <v>983382641</v>
          </cell>
          <cell r="AE531" t="str">
            <v>Superior Técnico</v>
          </cell>
          <cell r="AF531" t="str">
            <v>Técnico superior completo</v>
          </cell>
          <cell r="AG531" t="str">
            <v>TECNICO EN ENFERMERIA</v>
          </cell>
          <cell r="AH531" t="str">
            <v>TITULO</v>
          </cell>
        </row>
        <row r="532">
          <cell r="S532" t="str">
            <v>73588494</v>
          </cell>
          <cell r="T532" t="str">
            <v>FLOR VANESSA</v>
          </cell>
          <cell r="U532" t="str">
            <v>REDONDEZ</v>
          </cell>
          <cell r="V532" t="str">
            <v>CCASANI</v>
          </cell>
          <cell r="W532" t="str">
            <v>SIN DATOS</v>
          </cell>
          <cell r="X532" t="str">
            <v>28/02/1994</v>
          </cell>
          <cell r="Y532" t="str">
            <v>Femenino</v>
          </cell>
          <cell r="Z532" t="str">
            <v>Soltero</v>
          </cell>
          <cell r="AA532" t="str">
            <v>MZ E LT 06 PROVIV. LAS PRADERAS DE OQUENDO</v>
          </cell>
          <cell r="AB532">
            <v>0</v>
          </cell>
          <cell r="AC532">
            <v>0</v>
          </cell>
          <cell r="AD532">
            <v>0</v>
          </cell>
          <cell r="AE532" t="str">
            <v>Superior Universitario</v>
          </cell>
          <cell r="AF532" t="str">
            <v>Superior completo</v>
          </cell>
          <cell r="AG532" t="str">
            <v>ENFERMERA(O)</v>
          </cell>
          <cell r="AH532" t="str">
            <v>TITULO</v>
          </cell>
        </row>
        <row r="533">
          <cell r="S533" t="str">
            <v>48023337</v>
          </cell>
          <cell r="T533" t="str">
            <v>ALICIA</v>
          </cell>
          <cell r="U533" t="str">
            <v>SACCACO</v>
          </cell>
          <cell r="V533" t="str">
            <v>QUISPE</v>
          </cell>
          <cell r="W533" t="str">
            <v>SIN DATOS</v>
          </cell>
          <cell r="X533" t="str">
            <v>13/12/1992</v>
          </cell>
          <cell r="Y533" t="str">
            <v>Femenino</v>
          </cell>
          <cell r="Z533" t="str">
            <v>Soltero</v>
          </cell>
          <cell r="AA533" t="str">
            <v>RIVERA Y DAVALOS</v>
          </cell>
          <cell r="AB533">
            <v>0</v>
          </cell>
          <cell r="AC533" t="str">
            <v>alis_quispe_1312@hotmail.com</v>
          </cell>
          <cell r="AD533" t="str">
            <v>984282192,984282192</v>
          </cell>
          <cell r="AE533" t="str">
            <v>Superior Universitario</v>
          </cell>
          <cell r="AF533" t="str">
            <v>Superior completo</v>
          </cell>
          <cell r="AG533" t="str">
            <v>ENFERMERA(O)</v>
          </cell>
          <cell r="AH533" t="str">
            <v>TITULO</v>
          </cell>
        </row>
        <row r="534">
          <cell r="S534" t="str">
            <v>42040908</v>
          </cell>
          <cell r="T534" t="str">
            <v>MARIA</v>
          </cell>
          <cell r="U534" t="str">
            <v>SOLANO</v>
          </cell>
          <cell r="V534" t="str">
            <v>HUARACA</v>
          </cell>
          <cell r="W534" t="str">
            <v>SIN DATOS</v>
          </cell>
          <cell r="X534" t="str">
            <v>15/12/1982</v>
          </cell>
          <cell r="Y534" t="str">
            <v>Femenino</v>
          </cell>
          <cell r="Z534" t="str">
            <v>Soltero</v>
          </cell>
          <cell r="AA534" t="str">
            <v>AV.ANDAHUAYLAS 301</v>
          </cell>
          <cell r="AB534">
            <v>0</v>
          </cell>
          <cell r="AC534" t="str">
            <v>solanohuaracamaria@gmail.com</v>
          </cell>
          <cell r="AD534" t="str">
            <v>955663304</v>
          </cell>
          <cell r="AE534" t="str">
            <v>Superior Universitario</v>
          </cell>
          <cell r="AF534" t="str">
            <v>Superior completo</v>
          </cell>
          <cell r="AG534" t="str">
            <v>OBSTETRA</v>
          </cell>
          <cell r="AH534" t="str">
            <v>TITULO</v>
          </cell>
        </row>
        <row r="535">
          <cell r="S535" t="str">
            <v>40599913</v>
          </cell>
          <cell r="T535" t="str">
            <v>FLOR DE MARIA</v>
          </cell>
          <cell r="U535" t="str">
            <v>AREVALO</v>
          </cell>
          <cell r="V535" t="str">
            <v>BERNEDO</v>
          </cell>
          <cell r="W535" t="str">
            <v>SIN DATOS</v>
          </cell>
          <cell r="X535" t="str">
            <v>14/11/1980</v>
          </cell>
          <cell r="Y535" t="str">
            <v>Femenino</v>
          </cell>
          <cell r="Z535" t="str">
            <v>Soltero</v>
          </cell>
          <cell r="AA535" t="str">
            <v>MARTINELLY</v>
          </cell>
          <cell r="AB535" t="str">
            <v>1040599913</v>
          </cell>
          <cell r="AC535" t="str">
            <v>florarevb@gamail.com</v>
          </cell>
          <cell r="AD535" t="str">
            <v>986120719</v>
          </cell>
          <cell r="AE535" t="str">
            <v>Superior Técnico</v>
          </cell>
          <cell r="AF535" t="str">
            <v>Técnico superior completo</v>
          </cell>
          <cell r="AG535" t="str">
            <v>TECNICO EN ENFERMERIA</v>
          </cell>
          <cell r="AH535" t="str">
            <v>TITULO</v>
          </cell>
        </row>
        <row r="536">
          <cell r="S536" t="str">
            <v>45108238</v>
          </cell>
          <cell r="T536" t="str">
            <v>JUAN CARLOS</v>
          </cell>
          <cell r="U536" t="str">
            <v>HUAMANI</v>
          </cell>
          <cell r="V536" t="str">
            <v>MEZA</v>
          </cell>
          <cell r="W536" t="str">
            <v>SIN DATOS</v>
          </cell>
          <cell r="X536" t="str">
            <v>27/06/1988</v>
          </cell>
          <cell r="Y536" t="str">
            <v>Masculino</v>
          </cell>
          <cell r="Z536" t="str">
            <v>Soltero</v>
          </cell>
          <cell r="AA536" t="str">
            <v>JR TUPAC AMARU 345</v>
          </cell>
          <cell r="AB536" t="str">
            <v>10451082383</v>
          </cell>
          <cell r="AC536" t="str">
            <v>juancarlos050117@gmail.com</v>
          </cell>
          <cell r="AD536" t="str">
            <v>964169903</v>
          </cell>
          <cell r="AE536" t="str">
            <v>Superior Técnico</v>
          </cell>
          <cell r="AF536" t="str">
            <v>Técnico superior completo</v>
          </cell>
          <cell r="AG536" t="str">
            <v>TECNICO EN ENFERMERIA</v>
          </cell>
          <cell r="AH536" t="str">
            <v>TITULO</v>
          </cell>
        </row>
        <row r="537">
          <cell r="S537" t="str">
            <v>72940387</v>
          </cell>
          <cell r="T537" t="str">
            <v>ANGEL</v>
          </cell>
          <cell r="U537" t="str">
            <v>ALHUAY</v>
          </cell>
          <cell r="V537" t="str">
            <v>CARTOLÍN</v>
          </cell>
          <cell r="W537" t="str">
            <v>SIN DATOS</v>
          </cell>
          <cell r="X537" t="str">
            <v>14/12/1994</v>
          </cell>
          <cell r="Y537" t="str">
            <v>Masculino</v>
          </cell>
          <cell r="Z537" t="str">
            <v>Soltero</v>
          </cell>
          <cell r="AA537" t="str">
            <v>C.POBLADO CUMANAYLLA</v>
          </cell>
          <cell r="AB537" t="str">
            <v>10729403879</v>
          </cell>
          <cell r="AC537" t="str">
            <v>angelalhuayc@gmail.com</v>
          </cell>
          <cell r="AD537" t="str">
            <v>914650899</v>
          </cell>
          <cell r="AE537" t="str">
            <v>Superior Universitario</v>
          </cell>
          <cell r="AF537" t="str">
            <v>Superior completo</v>
          </cell>
          <cell r="AG537" t="str">
            <v>ADMINISTRADOR</v>
          </cell>
          <cell r="AH537" t="str">
            <v>BACHILLER</v>
          </cell>
        </row>
        <row r="538">
          <cell r="S538" t="str">
            <v>70229817</v>
          </cell>
          <cell r="T538" t="str">
            <v>MERCEDES BIBIANA</v>
          </cell>
          <cell r="U538" t="str">
            <v>ARESTEGUI</v>
          </cell>
          <cell r="V538" t="str">
            <v>TELLO</v>
          </cell>
          <cell r="W538" t="str">
            <v>SIN DATOS</v>
          </cell>
          <cell r="X538" t="str">
            <v>19/11/1989</v>
          </cell>
          <cell r="Y538" t="str">
            <v>Femenino</v>
          </cell>
          <cell r="Z538" t="str">
            <v>Soltero</v>
          </cell>
          <cell r="AA538" t="str">
            <v>JR.R.PALMA 142</v>
          </cell>
          <cell r="AB538">
            <v>0</v>
          </cell>
          <cell r="AC538" t="str">
            <v>bibi89_4@hotmail.com</v>
          </cell>
          <cell r="AD538" t="str">
            <v>992735474</v>
          </cell>
          <cell r="AE538" t="str">
            <v>Superior Universitario</v>
          </cell>
          <cell r="AF538" t="str">
            <v>Superior completo</v>
          </cell>
          <cell r="AG538" t="str">
            <v>ENFERMERA(O)</v>
          </cell>
          <cell r="AH538" t="str">
            <v>TITULO</v>
          </cell>
        </row>
        <row r="539">
          <cell r="S539" t="str">
            <v>70404628</v>
          </cell>
          <cell r="T539" t="str">
            <v>RODRIGO</v>
          </cell>
          <cell r="U539" t="str">
            <v>AULLA</v>
          </cell>
          <cell r="V539" t="str">
            <v>MINAYA</v>
          </cell>
          <cell r="W539" t="str">
            <v>SIN DATOS</v>
          </cell>
          <cell r="X539" t="str">
            <v>22/06/1997</v>
          </cell>
          <cell r="Y539" t="str">
            <v>Masculino</v>
          </cell>
          <cell r="Z539" t="str">
            <v>Soltero</v>
          </cell>
          <cell r="AA539" t="str">
            <v>BARRIO CHACCRAPATA</v>
          </cell>
          <cell r="AB539" t="str">
            <v>10704046281</v>
          </cell>
          <cell r="AC539" t="str">
            <v>aullaminayarodrigo@gmail.com</v>
          </cell>
          <cell r="AD539" t="str">
            <v>934740048</v>
          </cell>
          <cell r="AE539" t="str">
            <v>Superior Universitario</v>
          </cell>
          <cell r="AF539" t="str">
            <v>Superior completo</v>
          </cell>
          <cell r="AG539" t="str">
            <v>INGENIERO SISTEMAS INFORMATICOS</v>
          </cell>
          <cell r="AH539" t="str">
            <v>BACHILLER</v>
          </cell>
        </row>
        <row r="540">
          <cell r="S540" t="str">
            <v>31462416</v>
          </cell>
          <cell r="T540" t="str">
            <v>EUGENIA</v>
          </cell>
          <cell r="U540" t="str">
            <v>CCAHUANA</v>
          </cell>
          <cell r="V540" t="str">
            <v>HUACRE</v>
          </cell>
          <cell r="W540" t="str">
            <v>SIN DATOS</v>
          </cell>
          <cell r="X540" t="str">
            <v>15/11/1973</v>
          </cell>
          <cell r="Y540" t="str">
            <v>Femenino</v>
          </cell>
          <cell r="Z540" t="str">
            <v>Soltero</v>
          </cell>
          <cell r="AA540" t="str">
            <v>AV.LOS INCAS S/N URIPA</v>
          </cell>
          <cell r="AB540">
            <v>0</v>
          </cell>
          <cell r="AC540">
            <v>0</v>
          </cell>
          <cell r="AD540" t="str">
            <v>915141172</v>
          </cell>
          <cell r="AE540" t="str">
            <v>Secundaria</v>
          </cell>
          <cell r="AF540" t="str">
            <v>Secundaria completa</v>
          </cell>
          <cell r="AG540">
            <v>0</v>
          </cell>
          <cell r="AH540">
            <v>0</v>
          </cell>
        </row>
        <row r="541">
          <cell r="S541" t="str">
            <v>43024145</v>
          </cell>
          <cell r="T541" t="str">
            <v>NATALY</v>
          </cell>
          <cell r="U541" t="str">
            <v>FLORES</v>
          </cell>
          <cell r="V541" t="str">
            <v>ORE</v>
          </cell>
          <cell r="W541" t="str">
            <v>SIN DATOS</v>
          </cell>
          <cell r="X541" t="str">
            <v>10/06/1985</v>
          </cell>
          <cell r="Y541" t="str">
            <v>Femenino</v>
          </cell>
          <cell r="Z541" t="str">
            <v>Soltero</v>
          </cell>
          <cell r="AA541" t="str">
            <v>MZ K LT 3B ASOC PROP BELLO HORIZONTE</v>
          </cell>
          <cell r="AB541">
            <v>0</v>
          </cell>
          <cell r="AC541">
            <v>0</v>
          </cell>
          <cell r="AD541">
            <v>0</v>
          </cell>
          <cell r="AE541" t="str">
            <v>Superior Universitario</v>
          </cell>
          <cell r="AF541" t="str">
            <v>Superior completo</v>
          </cell>
          <cell r="AG541" t="str">
            <v>PSICOLOGO</v>
          </cell>
          <cell r="AH541" t="str">
            <v>TITULO</v>
          </cell>
        </row>
        <row r="542">
          <cell r="S542" t="str">
            <v>46812206</v>
          </cell>
          <cell r="T542" t="str">
            <v>ROXANA</v>
          </cell>
          <cell r="U542" t="str">
            <v>HUALLPA</v>
          </cell>
          <cell r="V542" t="str">
            <v>MEDINA</v>
          </cell>
          <cell r="W542" t="str">
            <v>SIN DATOS</v>
          </cell>
          <cell r="X542" t="str">
            <v>15/03/1991</v>
          </cell>
          <cell r="Y542" t="str">
            <v>Femenino</v>
          </cell>
          <cell r="Z542" t="str">
            <v>Soltero</v>
          </cell>
          <cell r="AA542" t="str">
            <v>MZ. 16AC LT. 8 TABLADA DE LURIN 3ER SECTOR</v>
          </cell>
          <cell r="AB542" t="str">
            <v>10468122061</v>
          </cell>
          <cell r="AC542" t="str">
            <v>rhuallpamedina@gmail.com</v>
          </cell>
          <cell r="AD542" t="str">
            <v>996127333</v>
          </cell>
          <cell r="AE542" t="str">
            <v>Superior Universitario</v>
          </cell>
          <cell r="AF542" t="str">
            <v>Superior completo</v>
          </cell>
          <cell r="AG542" t="str">
            <v>PSICOLOGO</v>
          </cell>
          <cell r="AH542" t="str">
            <v>TITULO</v>
          </cell>
        </row>
        <row r="543">
          <cell r="S543" t="str">
            <v>70021878</v>
          </cell>
          <cell r="T543" t="str">
            <v>EDITH</v>
          </cell>
          <cell r="U543" t="str">
            <v>HUAMAN</v>
          </cell>
          <cell r="V543" t="str">
            <v>LUDEÑA</v>
          </cell>
          <cell r="W543" t="str">
            <v>SIN DATOS</v>
          </cell>
          <cell r="X543" t="str">
            <v>10/12/1988</v>
          </cell>
          <cell r="Y543" t="str">
            <v>Femenino</v>
          </cell>
          <cell r="Z543" t="str">
            <v>Soltero</v>
          </cell>
          <cell r="AA543" t="str">
            <v>BARRIO LLIMPE</v>
          </cell>
          <cell r="AB543">
            <v>0</v>
          </cell>
          <cell r="AC543">
            <v>0</v>
          </cell>
          <cell r="AD543">
            <v>0</v>
          </cell>
          <cell r="AE543" t="str">
            <v>Superior Técnico</v>
          </cell>
          <cell r="AF543" t="str">
            <v>Técnico superior completo</v>
          </cell>
          <cell r="AG543" t="str">
            <v>TECNICO EN ENFERMERIA</v>
          </cell>
          <cell r="AH543" t="str">
            <v>TITULO</v>
          </cell>
        </row>
        <row r="544">
          <cell r="S544" t="str">
            <v>70494739</v>
          </cell>
          <cell r="T544" t="str">
            <v>LUIS GUSTAVO</v>
          </cell>
          <cell r="U544" t="str">
            <v>MAYURI</v>
          </cell>
          <cell r="V544" t="str">
            <v>PEREZ</v>
          </cell>
          <cell r="W544" t="str">
            <v>SIN DATOS</v>
          </cell>
          <cell r="X544" t="str">
            <v>19/01/1991</v>
          </cell>
          <cell r="Y544" t="str">
            <v>Masculino</v>
          </cell>
          <cell r="Z544" t="str">
            <v>Soltero</v>
          </cell>
          <cell r="AA544" t="str">
            <v>ABANCAY</v>
          </cell>
          <cell r="AB544">
            <v>0</v>
          </cell>
          <cell r="AC544" t="str">
            <v>gustavo_19422@hotmail.com</v>
          </cell>
          <cell r="AD544">
            <v>0</v>
          </cell>
          <cell r="AE544" t="str">
            <v>Superior Técnico</v>
          </cell>
          <cell r="AF544" t="str">
            <v>Técnico superior incompleto</v>
          </cell>
          <cell r="AG544" t="str">
            <v>TECNICO ADMINISTRADOR</v>
          </cell>
          <cell r="AH544" t="str">
            <v>ESTUDIANTE</v>
          </cell>
        </row>
        <row r="545">
          <cell r="S545" t="str">
            <v>47380358</v>
          </cell>
          <cell r="T545" t="str">
            <v>FRIDA MODESTA</v>
          </cell>
          <cell r="U545" t="str">
            <v>MEDRANO</v>
          </cell>
          <cell r="V545" t="str">
            <v>RIOS</v>
          </cell>
          <cell r="W545" t="str">
            <v>SIN DATOS</v>
          </cell>
          <cell r="X545" t="str">
            <v>30/10/1991</v>
          </cell>
          <cell r="Y545" t="str">
            <v>Femenino</v>
          </cell>
          <cell r="Z545" t="str">
            <v>Soltero</v>
          </cell>
          <cell r="AA545" t="str">
            <v>BARRIO CABRACANCHA</v>
          </cell>
          <cell r="AB545" t="str">
            <v>10473803581</v>
          </cell>
          <cell r="AC545" t="str">
            <v>dafri_1992@hotmail.com,dafri_1992@hotmail.com</v>
          </cell>
          <cell r="AD545" t="str">
            <v>953347178</v>
          </cell>
          <cell r="AE545" t="str">
            <v>Superior Técnico</v>
          </cell>
          <cell r="AF545" t="str">
            <v>Técnico superior completo</v>
          </cell>
          <cell r="AG545" t="str">
            <v>TECNICO DE FARMACIA</v>
          </cell>
          <cell r="AH545" t="str">
            <v>TITULO</v>
          </cell>
        </row>
        <row r="546">
          <cell r="S546" t="str">
            <v>70378953</v>
          </cell>
          <cell r="T546" t="str">
            <v>YESICA</v>
          </cell>
          <cell r="U546" t="str">
            <v>ORTIZ</v>
          </cell>
          <cell r="V546" t="str">
            <v>CARDENAS</v>
          </cell>
          <cell r="W546" t="str">
            <v>SIN DATOS</v>
          </cell>
          <cell r="X546" t="str">
            <v>22/07/1991</v>
          </cell>
          <cell r="Y546" t="str">
            <v>Femenino</v>
          </cell>
          <cell r="Z546" t="str">
            <v>Soltero</v>
          </cell>
          <cell r="AA546" t="str">
            <v>JR.SAN MARTIN ULTIMA</v>
          </cell>
          <cell r="AB546" t="str">
            <v>10703789531</v>
          </cell>
          <cell r="AC546">
            <v>0</v>
          </cell>
          <cell r="AD546">
            <v>0</v>
          </cell>
          <cell r="AE546" t="str">
            <v>Superior Universitario</v>
          </cell>
          <cell r="AF546" t="str">
            <v>Superior completo</v>
          </cell>
          <cell r="AG546" t="str">
            <v>ENFERMERA(O)</v>
          </cell>
          <cell r="AH546" t="str">
            <v>TITULO</v>
          </cell>
        </row>
        <row r="547">
          <cell r="S547" t="str">
            <v>44447812</v>
          </cell>
          <cell r="T547" t="str">
            <v>MARILUZ</v>
          </cell>
          <cell r="U547" t="str">
            <v>ROJAS</v>
          </cell>
          <cell r="V547" t="str">
            <v>PUCA</v>
          </cell>
          <cell r="W547" t="str">
            <v>SIN DATOS</v>
          </cell>
          <cell r="X547" t="str">
            <v>31/08/1986</v>
          </cell>
          <cell r="Y547" t="str">
            <v>Femenino</v>
          </cell>
          <cell r="Z547" t="str">
            <v>Soltero</v>
          </cell>
          <cell r="AA547" t="str">
            <v>JR EDUCACION S/N COM. NATIVIDAD</v>
          </cell>
          <cell r="AB547">
            <v>0</v>
          </cell>
          <cell r="AC547">
            <v>0</v>
          </cell>
          <cell r="AD547">
            <v>0</v>
          </cell>
          <cell r="AE547" t="str">
            <v>Superior Universitario</v>
          </cell>
          <cell r="AF547" t="str">
            <v>Superior completo</v>
          </cell>
          <cell r="AG547" t="str">
            <v>ENFERMERA(O)</v>
          </cell>
          <cell r="AH547" t="str">
            <v>TITULO</v>
          </cell>
        </row>
        <row r="548">
          <cell r="S548" t="str">
            <v>42981581</v>
          </cell>
          <cell r="T548" t="str">
            <v>IRENE</v>
          </cell>
          <cell r="U548" t="str">
            <v>ROMERO</v>
          </cell>
          <cell r="V548" t="str">
            <v>GUTIERREZ</v>
          </cell>
          <cell r="W548" t="str">
            <v>SIN DATOS</v>
          </cell>
          <cell r="X548" t="str">
            <v>02/06/1985</v>
          </cell>
          <cell r="Y548" t="str">
            <v>Femenino</v>
          </cell>
          <cell r="Z548" t="str">
            <v>Soltero</v>
          </cell>
          <cell r="AA548" t="str">
            <v>LOS CHANCAS</v>
          </cell>
          <cell r="AB548" t="str">
            <v>10429815814</v>
          </cell>
          <cell r="AC548" t="str">
            <v>romero74574@gmail.com</v>
          </cell>
          <cell r="AD548" t="str">
            <v>928386135</v>
          </cell>
          <cell r="AE548" t="str">
            <v>Superior Universitario</v>
          </cell>
          <cell r="AF548" t="str">
            <v>Superior completo</v>
          </cell>
          <cell r="AG548" t="str">
            <v>ENFERMERA(O)</v>
          </cell>
          <cell r="AH548" t="str">
            <v>TITULO</v>
          </cell>
        </row>
        <row r="549">
          <cell r="S549" t="str">
            <v>45460694</v>
          </cell>
          <cell r="T549" t="str">
            <v>WALTER NELSON</v>
          </cell>
          <cell r="U549" t="str">
            <v>TIMANA</v>
          </cell>
          <cell r="V549" t="str">
            <v>SERNAQUE</v>
          </cell>
          <cell r="W549" t="str">
            <v>SIN DATOS</v>
          </cell>
          <cell r="X549" t="str">
            <v>30/10/1988</v>
          </cell>
          <cell r="Y549" t="str">
            <v>Masculino</v>
          </cell>
          <cell r="Z549" t="str">
            <v>Soltero</v>
          </cell>
          <cell r="AA549" t="str">
            <v>ASENT.H SAN ISIDRO MZ.E LT.07</v>
          </cell>
          <cell r="AB549">
            <v>0</v>
          </cell>
          <cell r="AC549" t="str">
            <v>walnel5@hotmail.com</v>
          </cell>
          <cell r="AD549" t="str">
            <v>966961550</v>
          </cell>
          <cell r="AE549" t="str">
            <v>Superior Universitario</v>
          </cell>
          <cell r="AF549" t="str">
            <v>Superior completo</v>
          </cell>
          <cell r="AG549" t="str">
            <v>MEDICO CIRUJANO</v>
          </cell>
          <cell r="AH549" t="str">
            <v>TITULO</v>
          </cell>
        </row>
        <row r="550">
          <cell r="S550" t="str">
            <v>70084648</v>
          </cell>
          <cell r="T550" t="str">
            <v>NADINE</v>
          </cell>
          <cell r="U550" t="str">
            <v>VELASQUE</v>
          </cell>
          <cell r="V550" t="str">
            <v>BENITES</v>
          </cell>
          <cell r="W550" t="str">
            <v>SIN DATOS</v>
          </cell>
          <cell r="X550" t="str">
            <v>10/08/1993</v>
          </cell>
          <cell r="Y550" t="str">
            <v>Femenino</v>
          </cell>
          <cell r="Z550" t="str">
            <v>Soltero</v>
          </cell>
          <cell r="AA550" t="str">
            <v>LEONCIO PRADO</v>
          </cell>
          <cell r="AB550" t="str">
            <v>10700846488</v>
          </cell>
          <cell r="AC550">
            <v>0</v>
          </cell>
          <cell r="AD550">
            <v>0</v>
          </cell>
          <cell r="AE550" t="str">
            <v>Superior Universitario</v>
          </cell>
          <cell r="AF550" t="str">
            <v>Superior completo</v>
          </cell>
          <cell r="AG550" t="str">
            <v>PSICOLOGO</v>
          </cell>
          <cell r="AH550" t="str">
            <v>TITULO</v>
          </cell>
        </row>
        <row r="551">
          <cell r="S551" t="str">
            <v>43110109</v>
          </cell>
          <cell r="T551" t="str">
            <v>CARMEN MILAGROS</v>
          </cell>
          <cell r="U551" t="str">
            <v>VILLAGARAY</v>
          </cell>
          <cell r="V551" t="str">
            <v>FLORES</v>
          </cell>
          <cell r="W551" t="str">
            <v>SIN DATOS</v>
          </cell>
          <cell r="X551" t="str">
            <v>14/07/1985</v>
          </cell>
          <cell r="Y551" t="str">
            <v>Femenino</v>
          </cell>
          <cell r="Z551" t="str">
            <v>Casado</v>
          </cell>
          <cell r="AA551" t="str">
            <v>JR.AYACUCHO 503</v>
          </cell>
          <cell r="AB551">
            <v>0</v>
          </cell>
          <cell r="AC551">
            <v>0</v>
          </cell>
          <cell r="AD551" t="str">
            <v>997844165,924561124</v>
          </cell>
          <cell r="AE551" t="str">
            <v>Secundaria</v>
          </cell>
          <cell r="AF551" t="str">
            <v>Secundaria completa</v>
          </cell>
          <cell r="AG551">
            <v>0</v>
          </cell>
          <cell r="AH551">
            <v>0</v>
          </cell>
        </row>
        <row r="552">
          <cell r="S552" t="str">
            <v>43701726</v>
          </cell>
          <cell r="T552" t="str">
            <v>MARLENY</v>
          </cell>
          <cell r="U552" t="str">
            <v>YAÑE</v>
          </cell>
          <cell r="V552" t="str">
            <v>MEDRANO</v>
          </cell>
          <cell r="W552" t="str">
            <v>SIN DATOS</v>
          </cell>
          <cell r="X552" t="str">
            <v>15/08/1986</v>
          </cell>
          <cell r="Y552" t="str">
            <v>Femenino</v>
          </cell>
          <cell r="Z552" t="str">
            <v>Soltero</v>
          </cell>
          <cell r="AA552" t="str">
            <v>CP MUÑAPUCRO</v>
          </cell>
          <cell r="AB552" t="str">
            <v>10437017269</v>
          </cell>
          <cell r="AC552" t="str">
            <v>yoshiro2015@gmail.com</v>
          </cell>
          <cell r="AD552" t="str">
            <v>953280038</v>
          </cell>
          <cell r="AE552" t="str">
            <v>Superior Técnico</v>
          </cell>
          <cell r="AF552" t="str">
            <v>Técnico superior completo</v>
          </cell>
          <cell r="AG552" t="str">
            <v>TECNICO EN ENFERMERIA</v>
          </cell>
          <cell r="AH552">
            <v>0</v>
          </cell>
        </row>
        <row r="553">
          <cell r="S553" t="str">
            <v>46070376</v>
          </cell>
          <cell r="T553" t="str">
            <v>OLGA LUISA</v>
          </cell>
          <cell r="U553" t="str">
            <v>YAYIRI</v>
          </cell>
          <cell r="V553" t="str">
            <v>QUISPE</v>
          </cell>
          <cell r="W553" t="str">
            <v>SIN DATOS</v>
          </cell>
          <cell r="X553" t="str">
            <v>09/04/1989</v>
          </cell>
          <cell r="Y553" t="str">
            <v>Femenino</v>
          </cell>
          <cell r="Z553" t="str">
            <v>Soltero</v>
          </cell>
          <cell r="AA553" t="str">
            <v>AV.LAZARO CARRILLO SN</v>
          </cell>
          <cell r="AB553" t="str">
            <v>10460703765</v>
          </cell>
          <cell r="AC553" t="str">
            <v>luisa_yq@hotmail.com</v>
          </cell>
          <cell r="AD553" t="str">
            <v>945956988</v>
          </cell>
          <cell r="AE553" t="str">
            <v>Superior Universitario</v>
          </cell>
          <cell r="AF553" t="str">
            <v>Superior completo</v>
          </cell>
          <cell r="AG553" t="str">
            <v>ENFERMERA(O)</v>
          </cell>
          <cell r="AH553" t="str">
            <v>TITULO</v>
          </cell>
        </row>
        <row r="554">
          <cell r="S554" t="str">
            <v>70790488</v>
          </cell>
          <cell r="T554" t="str">
            <v>YURY KAROL</v>
          </cell>
          <cell r="U554" t="str">
            <v>CARBAJAL</v>
          </cell>
          <cell r="V554" t="str">
            <v>CACERES</v>
          </cell>
          <cell r="W554" t="str">
            <v>SIN DATOS</v>
          </cell>
          <cell r="X554" t="str">
            <v>20/09/1994</v>
          </cell>
          <cell r="Y554" t="str">
            <v>Femenino</v>
          </cell>
          <cell r="Z554" t="str">
            <v>Casado</v>
          </cell>
          <cell r="AA554" t="str">
            <v>AV.GARCILAZO DE LA VEGA S/N</v>
          </cell>
          <cell r="AB554">
            <v>0</v>
          </cell>
          <cell r="AC554" t="str">
            <v>yuyi.karol@gmail.com</v>
          </cell>
          <cell r="AD554" t="str">
            <v>953705433</v>
          </cell>
          <cell r="AE554" t="str">
            <v>Superior Universitario</v>
          </cell>
          <cell r="AF554" t="str">
            <v>Superior completo</v>
          </cell>
          <cell r="AG554" t="str">
            <v>TRABAJADOR(A) SOCIAL</v>
          </cell>
          <cell r="AH554" t="str">
            <v>TITULO</v>
          </cell>
        </row>
        <row r="555">
          <cell r="S555" t="str">
            <v>47614956</v>
          </cell>
          <cell r="T555" t="str">
            <v>MARLENI ROSMERY</v>
          </cell>
          <cell r="U555" t="str">
            <v>MAYHUIRE</v>
          </cell>
          <cell r="V555" t="str">
            <v>INTUSCA</v>
          </cell>
          <cell r="W555" t="str">
            <v>SIN DATOS</v>
          </cell>
          <cell r="X555" t="str">
            <v>27/06/1991</v>
          </cell>
          <cell r="Y555" t="str">
            <v>Femenino</v>
          </cell>
          <cell r="Z555" t="str">
            <v>Soltero</v>
          </cell>
          <cell r="AA555" t="str">
            <v>ANDAHUAYLAS</v>
          </cell>
          <cell r="AB555">
            <v>0</v>
          </cell>
          <cell r="AC555" t="str">
            <v>mathy_tkm1114@hotmail.com</v>
          </cell>
          <cell r="AD555" t="str">
            <v>988451575</v>
          </cell>
          <cell r="AE555" t="str">
            <v>Superior Universitario</v>
          </cell>
          <cell r="AF555" t="str">
            <v>Superior completo</v>
          </cell>
          <cell r="AG555" t="str">
            <v>ENFERMERA(O)</v>
          </cell>
          <cell r="AH555" t="str">
            <v>TITULO</v>
          </cell>
        </row>
        <row r="556">
          <cell r="S556" t="str">
            <v>42040616</v>
          </cell>
          <cell r="T556" t="str">
            <v>REYNA ISABEL</v>
          </cell>
          <cell r="U556" t="str">
            <v>CCALLOCUNTO</v>
          </cell>
          <cell r="V556" t="str">
            <v>NUÑEZ</v>
          </cell>
          <cell r="W556" t="str">
            <v>SIN DATOS</v>
          </cell>
          <cell r="X556" t="str">
            <v>12/10/1983</v>
          </cell>
          <cell r="Y556" t="str">
            <v>Femenino</v>
          </cell>
          <cell r="Z556" t="str">
            <v>Soltero</v>
          </cell>
          <cell r="AA556" t="str">
            <v>RAMON CASTILLA</v>
          </cell>
          <cell r="AB556">
            <v>0</v>
          </cell>
          <cell r="AC556">
            <v>0</v>
          </cell>
          <cell r="AD556">
            <v>0</v>
          </cell>
          <cell r="AE556" t="str">
            <v>Superior Universitario</v>
          </cell>
          <cell r="AF556" t="str">
            <v>Superior completo</v>
          </cell>
          <cell r="AG556" t="str">
            <v>QUIMICO</v>
          </cell>
          <cell r="AH556" t="str">
            <v>TITULO</v>
          </cell>
        </row>
        <row r="557">
          <cell r="S557" t="str">
            <v>47258904</v>
          </cell>
          <cell r="T557" t="str">
            <v>PAUL RUSSELL</v>
          </cell>
          <cell r="U557" t="str">
            <v>NAVARRO</v>
          </cell>
          <cell r="V557" t="str">
            <v>CAMPOS</v>
          </cell>
          <cell r="W557" t="str">
            <v>SIN DATOS</v>
          </cell>
          <cell r="X557" t="str">
            <v>14/08/1991</v>
          </cell>
          <cell r="Y557" t="str">
            <v>Masculino</v>
          </cell>
          <cell r="Z557" t="str">
            <v>Soltero</v>
          </cell>
          <cell r="AA557" t="str">
            <v>CAÑETE</v>
          </cell>
          <cell r="AB557">
            <v>0</v>
          </cell>
          <cell r="AC557">
            <v>0</v>
          </cell>
          <cell r="AD557">
            <v>0</v>
          </cell>
          <cell r="AE557" t="str">
            <v>Superior Universitario</v>
          </cell>
          <cell r="AF557" t="str">
            <v>Superior completo</v>
          </cell>
          <cell r="AG557" t="str">
            <v>TRABAJADOR(A) SOCIAL</v>
          </cell>
          <cell r="AH557" t="str">
            <v>TITULO</v>
          </cell>
        </row>
        <row r="558">
          <cell r="S558" t="str">
            <v>31480254</v>
          </cell>
          <cell r="T558" t="str">
            <v>ALFREDO</v>
          </cell>
          <cell r="U558" t="str">
            <v>CORONADO</v>
          </cell>
          <cell r="V558" t="str">
            <v>PERALTA</v>
          </cell>
          <cell r="W558" t="str">
            <v>SIN DATOS</v>
          </cell>
          <cell r="X558" t="str">
            <v>03/12/1972</v>
          </cell>
          <cell r="Y558" t="str">
            <v>Masculino</v>
          </cell>
          <cell r="Z558" t="str">
            <v>Soltero</v>
          </cell>
          <cell r="AA558" t="str">
            <v>ANCO HUALLO</v>
          </cell>
          <cell r="AB558" t="str">
            <v>10314802549</v>
          </cell>
          <cell r="AC558" t="str">
            <v>alfrech-2@hotmail.com</v>
          </cell>
          <cell r="AD558" t="str">
            <v>970984208</v>
          </cell>
          <cell r="AE558" t="str">
            <v>Superior Técnico</v>
          </cell>
          <cell r="AF558" t="str">
            <v>Técnico superior completo</v>
          </cell>
          <cell r="AG558" t="str">
            <v>TECNICO LABORATORISTA</v>
          </cell>
          <cell r="AH558" t="str">
            <v>TITULO</v>
          </cell>
        </row>
        <row r="559">
          <cell r="S559" t="str">
            <v>31041054</v>
          </cell>
          <cell r="T559" t="str">
            <v>MARILU</v>
          </cell>
          <cell r="U559" t="str">
            <v>GUERRA</v>
          </cell>
          <cell r="V559" t="str">
            <v>GUISADO</v>
          </cell>
          <cell r="W559" t="str">
            <v>SIN DATOS</v>
          </cell>
          <cell r="X559" t="str">
            <v>07/11/1966</v>
          </cell>
          <cell r="Y559" t="str">
            <v>Femenino</v>
          </cell>
          <cell r="Z559" t="str">
            <v>Soltero</v>
          </cell>
          <cell r="AA559" t="str">
            <v>C.P. AHUAYRO</v>
          </cell>
          <cell r="AB559" t="str">
            <v>10310410549</v>
          </cell>
          <cell r="AC559" t="str">
            <v>marita003@hotmail.es</v>
          </cell>
          <cell r="AD559" t="str">
            <v>983959895</v>
          </cell>
          <cell r="AE559" t="str">
            <v>Superior Universitario</v>
          </cell>
          <cell r="AF559" t="str">
            <v>Superior completo</v>
          </cell>
          <cell r="AG559" t="str">
            <v>ENFERMERA(O)</v>
          </cell>
          <cell r="AH559" t="str">
            <v>TITULO</v>
          </cell>
        </row>
        <row r="560">
          <cell r="S560" t="str">
            <v>07906232</v>
          </cell>
          <cell r="T560" t="str">
            <v>MARCELINA</v>
          </cell>
          <cell r="U560" t="str">
            <v>AREVALO</v>
          </cell>
          <cell r="V560" t="str">
            <v>CARBAJAL</v>
          </cell>
          <cell r="W560" t="str">
            <v>SIN DATOS</v>
          </cell>
          <cell r="X560" t="str">
            <v>03/07/1961</v>
          </cell>
          <cell r="Y560" t="str">
            <v>Femenino</v>
          </cell>
          <cell r="Z560" t="str">
            <v>Soltero</v>
          </cell>
          <cell r="AA560" t="str">
            <v>BARRIO PONGORO</v>
          </cell>
          <cell r="AB560" t="str">
            <v>10079062320</v>
          </cell>
          <cell r="AC560" t="str">
            <v>disavirgendecocharcas@gmail.com</v>
          </cell>
          <cell r="AD560" t="str">
            <v>972507571</v>
          </cell>
          <cell r="AE560" t="str">
            <v>Secundaria</v>
          </cell>
          <cell r="AF560" t="str">
            <v>Secundaria completa</v>
          </cell>
          <cell r="AG560">
            <v>0</v>
          </cell>
          <cell r="AH560">
            <v>0</v>
          </cell>
        </row>
        <row r="561">
          <cell r="S561" t="str">
            <v>43597382</v>
          </cell>
          <cell r="T561" t="str">
            <v>MARIZOL</v>
          </cell>
          <cell r="U561" t="str">
            <v>GARCIA</v>
          </cell>
          <cell r="V561" t="str">
            <v>NAUTO</v>
          </cell>
          <cell r="W561" t="str">
            <v>SIN DATOS</v>
          </cell>
          <cell r="X561" t="str">
            <v>30/05/1986</v>
          </cell>
          <cell r="Y561" t="str">
            <v>Femenino</v>
          </cell>
          <cell r="Z561" t="str">
            <v>Soltero</v>
          </cell>
          <cell r="AA561" t="str">
            <v>AYACUCHO S/N</v>
          </cell>
          <cell r="AB561" t="str">
            <v>10435973821</v>
          </cell>
          <cell r="AC561" t="str">
            <v>marizolgn@gmail.com</v>
          </cell>
          <cell r="AD561" t="str">
            <v>988899982</v>
          </cell>
          <cell r="AE561" t="str">
            <v>Superior Técnico</v>
          </cell>
          <cell r="AF561" t="str">
            <v>Técnico superior completo</v>
          </cell>
          <cell r="AG561" t="str">
            <v>TECNICO ADMINISTRADOR</v>
          </cell>
          <cell r="AH561" t="str">
            <v>TITULO</v>
          </cell>
        </row>
        <row r="562">
          <cell r="S562" t="str">
            <v>42662565</v>
          </cell>
          <cell r="T562" t="str">
            <v>DENIS OMAR</v>
          </cell>
          <cell r="U562" t="str">
            <v>TELLO</v>
          </cell>
          <cell r="V562" t="str">
            <v>BELLIDO</v>
          </cell>
          <cell r="W562" t="str">
            <v>SIN DATOS</v>
          </cell>
          <cell r="X562" t="str">
            <v>11/09/1983</v>
          </cell>
          <cell r="Y562" t="str">
            <v>Masculino</v>
          </cell>
          <cell r="Z562" t="str">
            <v>Soltero</v>
          </cell>
          <cell r="AA562" t="str">
            <v>JR. TEOFILO MENACHO S/N</v>
          </cell>
          <cell r="AB562" t="str">
            <v>10426625658</v>
          </cell>
          <cell r="AC562">
            <v>0</v>
          </cell>
          <cell r="AD562">
            <v>0</v>
          </cell>
          <cell r="AE562" t="str">
            <v>Superior Universitario</v>
          </cell>
          <cell r="AF562" t="str">
            <v>Superior completo</v>
          </cell>
          <cell r="AG562" t="str">
            <v>ADMINISTRADOR</v>
          </cell>
          <cell r="AH562" t="str">
            <v>TITULO</v>
          </cell>
        </row>
        <row r="563">
          <cell r="S563" t="str">
            <v>45041270</v>
          </cell>
          <cell r="T563" t="str">
            <v>MARYCRUZ</v>
          </cell>
          <cell r="U563" t="str">
            <v>HUARACA</v>
          </cell>
          <cell r="V563" t="str">
            <v>HUARI</v>
          </cell>
          <cell r="W563" t="str">
            <v>SIN DATOS</v>
          </cell>
          <cell r="X563" t="str">
            <v>26/03/1988</v>
          </cell>
          <cell r="Y563" t="str">
            <v>Femenino</v>
          </cell>
          <cell r="Z563" t="str">
            <v>Soltero</v>
          </cell>
          <cell r="AA563" t="str">
            <v>AV.LA CULTURA 345</v>
          </cell>
          <cell r="AB563" t="str">
            <v>10450412703</v>
          </cell>
          <cell r="AC563" t="str">
            <v>maryer279@gmail.com</v>
          </cell>
          <cell r="AD563" t="str">
            <v>991185799</v>
          </cell>
          <cell r="AE563" t="str">
            <v>Superior Técnico</v>
          </cell>
          <cell r="AF563" t="str">
            <v>Técnico superior completo</v>
          </cell>
          <cell r="AG563" t="str">
            <v>SECRETARIA EJECUTIVA</v>
          </cell>
          <cell r="AH563" t="str">
            <v>TITULO</v>
          </cell>
        </row>
        <row r="564">
          <cell r="S564" t="str">
            <v>41264255</v>
          </cell>
          <cell r="T564" t="str">
            <v>ONEIDA KATHERINE</v>
          </cell>
          <cell r="U564" t="str">
            <v>PASACHE</v>
          </cell>
          <cell r="V564" t="str">
            <v>HERNANDEZ</v>
          </cell>
          <cell r="W564" t="str">
            <v>SIN DATOS</v>
          </cell>
          <cell r="X564" t="str">
            <v>02/04/1982</v>
          </cell>
          <cell r="Y564" t="str">
            <v>Femenino</v>
          </cell>
          <cell r="Z564" t="str">
            <v>Casado</v>
          </cell>
          <cell r="AA564" t="str">
            <v>AV KENNEDY S-N</v>
          </cell>
          <cell r="AB564" t="str">
            <v>10412642550</v>
          </cell>
          <cell r="AC564" t="str">
            <v>oneikafarmacia@gmail.com</v>
          </cell>
          <cell r="AD564" t="str">
            <v>973909170</v>
          </cell>
          <cell r="AE564" t="str">
            <v>Superior Universitario</v>
          </cell>
          <cell r="AF564" t="str">
            <v>Superior completo</v>
          </cell>
          <cell r="AG564" t="str">
            <v>QUIMICO FARMACEUTICO</v>
          </cell>
          <cell r="AH564" t="str">
            <v>TITULO</v>
          </cell>
        </row>
        <row r="565">
          <cell r="S565" t="str">
            <v>31479582</v>
          </cell>
          <cell r="T565" t="str">
            <v>JESUS</v>
          </cell>
          <cell r="U565" t="str">
            <v>CURO</v>
          </cell>
          <cell r="V565" t="str">
            <v>CUEVAS</v>
          </cell>
          <cell r="W565" t="str">
            <v>SIN DATOS</v>
          </cell>
          <cell r="X565" t="str">
            <v>10/01/1977</v>
          </cell>
          <cell r="Y565" t="str">
            <v>Masculino</v>
          </cell>
          <cell r="Z565" t="str">
            <v>Soltero</v>
          </cell>
          <cell r="AA565" t="str">
            <v>CHUPARO S/N</v>
          </cell>
          <cell r="AB565">
            <v>0</v>
          </cell>
          <cell r="AC565" t="str">
            <v>jesuscuro77@gmail.com</v>
          </cell>
          <cell r="AD565" t="str">
            <v>910474722</v>
          </cell>
          <cell r="AE565" t="str">
            <v>Superior Técnico</v>
          </cell>
          <cell r="AF565" t="str">
            <v>Técnico superior completo</v>
          </cell>
          <cell r="AG565" t="str">
            <v>TECNICO DE FARMACIA</v>
          </cell>
          <cell r="AH565" t="str">
            <v>TITULO</v>
          </cell>
        </row>
        <row r="566">
          <cell r="S566" t="str">
            <v>20642328</v>
          </cell>
          <cell r="T566" t="str">
            <v>ENMA ZOYA</v>
          </cell>
          <cell r="U566" t="str">
            <v>VARGAS</v>
          </cell>
          <cell r="V566" t="str">
            <v>CAMARENA</v>
          </cell>
          <cell r="W566" t="str">
            <v>SIN DATOS</v>
          </cell>
          <cell r="X566" t="str">
            <v>08/06/1962</v>
          </cell>
          <cell r="Y566" t="str">
            <v>Femenino</v>
          </cell>
          <cell r="Z566" t="str">
            <v>Soltero</v>
          </cell>
          <cell r="AA566" t="str">
            <v>C.P. SANTA FE</v>
          </cell>
          <cell r="AB566" t="str">
            <v>10206423281</v>
          </cell>
          <cell r="AC566" t="str">
            <v>enma_vargas@hotmail.com</v>
          </cell>
          <cell r="AD566" t="str">
            <v>974518136</v>
          </cell>
          <cell r="AE566" t="str">
            <v>Superior Universitario</v>
          </cell>
          <cell r="AF566" t="str">
            <v>Superior completo</v>
          </cell>
          <cell r="AG566" t="str">
            <v>OBSTETRA</v>
          </cell>
          <cell r="AH566" t="str">
            <v>TITULO</v>
          </cell>
        </row>
        <row r="567">
          <cell r="S567" t="str">
            <v>42721106</v>
          </cell>
          <cell r="T567" t="str">
            <v>MERCEDES</v>
          </cell>
          <cell r="U567" t="str">
            <v>ZORRILLA</v>
          </cell>
          <cell r="V567" t="str">
            <v>MASIAS</v>
          </cell>
          <cell r="W567" t="str">
            <v>SIN DATOS</v>
          </cell>
          <cell r="X567" t="str">
            <v>20/11/1984</v>
          </cell>
          <cell r="Y567" t="str">
            <v>Femenino</v>
          </cell>
          <cell r="Z567" t="str">
            <v>Soltero</v>
          </cell>
          <cell r="AA567" t="str">
            <v>APURIMAC CIR.2</v>
          </cell>
          <cell r="AB567" t="str">
            <v>10427211067</v>
          </cell>
          <cell r="AC567" t="str">
            <v>mercedeszorrillam@hotmail.com</v>
          </cell>
          <cell r="AD567" t="str">
            <v>959772942</v>
          </cell>
          <cell r="AE567" t="str">
            <v>Superior Universitario</v>
          </cell>
          <cell r="AF567" t="str">
            <v>Superior completo</v>
          </cell>
          <cell r="AG567" t="str">
            <v>CONTADOR PUBLICO</v>
          </cell>
          <cell r="AH567" t="str">
            <v>TITULO</v>
          </cell>
        </row>
        <row r="568">
          <cell r="S568" t="str">
            <v>40585519</v>
          </cell>
          <cell r="T568" t="str">
            <v>ALBERTO WILBER</v>
          </cell>
          <cell r="U568" t="str">
            <v>FLORES</v>
          </cell>
          <cell r="V568" t="str">
            <v>CHAVEZ</v>
          </cell>
          <cell r="W568" t="str">
            <v>SIN DATOS</v>
          </cell>
          <cell r="X568" t="str">
            <v>16/09/1980</v>
          </cell>
          <cell r="Y568" t="str">
            <v>Masculino</v>
          </cell>
          <cell r="Z568" t="str">
            <v>Casado</v>
          </cell>
          <cell r="AA568" t="str">
            <v>LAS ORTIGAS</v>
          </cell>
          <cell r="AB568">
            <v>0</v>
          </cell>
          <cell r="AC568" t="str">
            <v>bto_acosta@hotmail.com</v>
          </cell>
          <cell r="AD568" t="str">
            <v>946345537</v>
          </cell>
          <cell r="AE568" t="str">
            <v>Superior Universitario</v>
          </cell>
          <cell r="AF568" t="str">
            <v>Superior completo</v>
          </cell>
          <cell r="AG568" t="str">
            <v>CONTADOR PUBLICO</v>
          </cell>
          <cell r="AH568" t="str">
            <v>BACHILLER</v>
          </cell>
        </row>
        <row r="569">
          <cell r="S569" t="str">
            <v>73569387</v>
          </cell>
          <cell r="T569" t="str">
            <v>JAEL GABRIELA</v>
          </cell>
          <cell r="U569" t="str">
            <v>RODAS</v>
          </cell>
          <cell r="V569" t="str">
            <v>RAMIREZ</v>
          </cell>
          <cell r="W569" t="str">
            <v>SIN DATOS</v>
          </cell>
          <cell r="X569" t="str">
            <v>18/11/1992</v>
          </cell>
          <cell r="Y569" t="str">
            <v>Femenino</v>
          </cell>
          <cell r="Z569" t="str">
            <v>Soltero</v>
          </cell>
          <cell r="AA569" t="str">
            <v>LA CULTURA</v>
          </cell>
          <cell r="AB569" t="str">
            <v>10735693871</v>
          </cell>
          <cell r="AC569">
            <v>0</v>
          </cell>
          <cell r="AD569">
            <v>0</v>
          </cell>
          <cell r="AE569" t="str">
            <v>Superior Universitario</v>
          </cell>
          <cell r="AF569" t="str">
            <v>Superior completo</v>
          </cell>
          <cell r="AG569" t="str">
            <v>CONTADOR PUBLICO</v>
          </cell>
          <cell r="AH569" t="str">
            <v>TITULO</v>
          </cell>
        </row>
        <row r="570">
          <cell r="S570" t="str">
            <v>42320102</v>
          </cell>
          <cell r="T570" t="str">
            <v>GUILLERMO</v>
          </cell>
          <cell r="U570" t="str">
            <v>AQUISE</v>
          </cell>
          <cell r="V570" t="str">
            <v>PILLACA</v>
          </cell>
          <cell r="W570" t="str">
            <v>SIN DATOS</v>
          </cell>
          <cell r="X570" t="str">
            <v>04/02/1984</v>
          </cell>
          <cell r="Y570" t="str">
            <v>Masculino</v>
          </cell>
          <cell r="Z570" t="str">
            <v>Soltero</v>
          </cell>
          <cell r="AA570" t="str">
            <v>LOS INCAS,LOS INCAS</v>
          </cell>
          <cell r="AB570" t="str">
            <v>10423201024</v>
          </cell>
          <cell r="AC570" t="str">
            <v>guiller244a@gmail.com</v>
          </cell>
          <cell r="AD570" t="str">
            <v>910474991</v>
          </cell>
          <cell r="AE570" t="str">
            <v>Superior Universitario</v>
          </cell>
          <cell r="AF570" t="str">
            <v>Superior completo</v>
          </cell>
          <cell r="AG570" t="str">
            <v>INGENIERO SISTEMAS INFORMATICOS</v>
          </cell>
          <cell r="AH570" t="str">
            <v>BACHILLER</v>
          </cell>
        </row>
        <row r="571">
          <cell r="S571" t="str">
            <v>46492104</v>
          </cell>
          <cell r="T571" t="str">
            <v>MILUSKA DARYL</v>
          </cell>
          <cell r="U571" t="str">
            <v>CONDE</v>
          </cell>
          <cell r="V571" t="str">
            <v>PIZARRO</v>
          </cell>
          <cell r="W571" t="str">
            <v>SIN DATOS</v>
          </cell>
          <cell r="X571" t="str">
            <v>02/09/1990</v>
          </cell>
          <cell r="Y571" t="str">
            <v>Femenino</v>
          </cell>
          <cell r="Z571" t="str">
            <v>Soltero</v>
          </cell>
          <cell r="AA571" t="str">
            <v>MZ. L7 LT. 10 AMPL. 2 SECTOR 5 DE MAYO P. ALTA</v>
          </cell>
          <cell r="AB571" t="str">
            <v>10464921040</v>
          </cell>
          <cell r="AC571" t="str">
            <v>star_cp29@hotmail.com</v>
          </cell>
          <cell r="AD571" t="str">
            <v>986661367</v>
          </cell>
          <cell r="AE571" t="str">
            <v>Superior Universitario</v>
          </cell>
          <cell r="AF571" t="str">
            <v>Superior completo</v>
          </cell>
          <cell r="AG571" t="str">
            <v>OBSTETRA</v>
          </cell>
          <cell r="AH571" t="str">
            <v>TITULO</v>
          </cell>
        </row>
        <row r="572">
          <cell r="S572" t="str">
            <v>71026120</v>
          </cell>
          <cell r="T572" t="str">
            <v>TANIA</v>
          </cell>
          <cell r="U572" t="str">
            <v>ROJAS</v>
          </cell>
          <cell r="V572" t="str">
            <v>GARCIA</v>
          </cell>
          <cell r="W572" t="str">
            <v>SIN DATOS</v>
          </cell>
          <cell r="X572" t="str">
            <v>06/01/1994</v>
          </cell>
          <cell r="Y572" t="str">
            <v>Femenino</v>
          </cell>
          <cell r="Z572" t="str">
            <v>Soltero</v>
          </cell>
          <cell r="AA572" t="str">
            <v>CP.MIRAFLORES</v>
          </cell>
          <cell r="AB572" t="str">
            <v>10710261200</v>
          </cell>
          <cell r="AC572" t="str">
            <v>tania.rojasg@pucp.pe</v>
          </cell>
          <cell r="AD572" t="str">
            <v>939659411</v>
          </cell>
          <cell r="AE572" t="str">
            <v>Superior Universitario</v>
          </cell>
          <cell r="AF572" t="str">
            <v>Superior completo</v>
          </cell>
          <cell r="AG572" t="str">
            <v>ECONOMISTA</v>
          </cell>
          <cell r="AH572" t="str">
            <v>TITULO</v>
          </cell>
        </row>
        <row r="573">
          <cell r="S573" t="str">
            <v>45089415</v>
          </cell>
          <cell r="T573" t="str">
            <v>CELIA LIBERTAD</v>
          </cell>
          <cell r="U573" t="str">
            <v>MARRON</v>
          </cell>
          <cell r="V573" t="str">
            <v>ONOFRE</v>
          </cell>
          <cell r="W573" t="str">
            <v>SIN DATOS</v>
          </cell>
          <cell r="X573" t="str">
            <v>18/05/1988</v>
          </cell>
          <cell r="Y573" t="str">
            <v>Femenino</v>
          </cell>
          <cell r="Z573" t="str">
            <v>Soltero</v>
          </cell>
          <cell r="AA573" t="str">
            <v>JR. JORGE CHAVEZ 775</v>
          </cell>
          <cell r="AB573" t="str">
            <v>10450894155</v>
          </cell>
          <cell r="AC573" t="str">
            <v>marron180588@gmail.com</v>
          </cell>
          <cell r="AD573" t="str">
            <v>964213160</v>
          </cell>
          <cell r="AE573" t="str">
            <v>Superior Universitario</v>
          </cell>
          <cell r="AF573" t="str">
            <v>Superior completo</v>
          </cell>
          <cell r="AG573" t="str">
            <v>NUTRICIONISTA</v>
          </cell>
          <cell r="AH573" t="str">
            <v>TITULO</v>
          </cell>
        </row>
        <row r="574">
          <cell r="S574" t="str">
            <v>46165803</v>
          </cell>
          <cell r="T574" t="str">
            <v>NAYID DAYAN</v>
          </cell>
          <cell r="U574" t="str">
            <v>VARGAS</v>
          </cell>
          <cell r="V574" t="str">
            <v>ALARCON</v>
          </cell>
          <cell r="W574" t="str">
            <v>SIN DATOS</v>
          </cell>
          <cell r="X574" t="str">
            <v>21/09/1989</v>
          </cell>
          <cell r="Y574" t="str">
            <v>Masculino</v>
          </cell>
          <cell r="Z574" t="str">
            <v>Soltero</v>
          </cell>
          <cell r="AA574" t="str">
            <v>JR. APURIMAC 753</v>
          </cell>
          <cell r="AB574" t="str">
            <v>10461658038</v>
          </cell>
          <cell r="AC574" t="str">
            <v>nayid8_8@hotmail.com</v>
          </cell>
          <cell r="AD574" t="str">
            <v>974302198</v>
          </cell>
          <cell r="AE574" t="str">
            <v>Superior Universitario</v>
          </cell>
          <cell r="AF574" t="str">
            <v>Superior completo</v>
          </cell>
          <cell r="AG574" t="str">
            <v>ENFERMERA(O)</v>
          </cell>
          <cell r="AH574" t="str">
            <v>TITULO</v>
          </cell>
        </row>
        <row r="575">
          <cell r="S575" t="str">
            <v>31475915</v>
          </cell>
          <cell r="T575" t="str">
            <v>RAUL</v>
          </cell>
          <cell r="U575" t="str">
            <v>CURO</v>
          </cell>
          <cell r="V575" t="str">
            <v>POZO</v>
          </cell>
          <cell r="W575" t="str">
            <v>SIN DATOS</v>
          </cell>
          <cell r="X575" t="str">
            <v>18/04/1975</v>
          </cell>
          <cell r="Y575" t="str">
            <v>Masculino</v>
          </cell>
          <cell r="Z575" t="str">
            <v>Casado</v>
          </cell>
          <cell r="AA575" t="str">
            <v>BARRIO LAMLAMA</v>
          </cell>
          <cell r="AB575">
            <v>0</v>
          </cell>
          <cell r="AC575">
            <v>0</v>
          </cell>
          <cell r="AD575">
            <v>0</v>
          </cell>
          <cell r="AE575" t="str">
            <v>Secundaria</v>
          </cell>
          <cell r="AF575" t="str">
            <v>Secundaria completa</v>
          </cell>
          <cell r="AG575">
            <v>0</v>
          </cell>
          <cell r="AH575">
            <v>0</v>
          </cell>
        </row>
        <row r="576">
          <cell r="S576" t="str">
            <v>44994722</v>
          </cell>
          <cell r="T576" t="str">
            <v>NADIA PAMELA</v>
          </cell>
          <cell r="U576" t="str">
            <v>CHAMORRO</v>
          </cell>
          <cell r="V576" t="str">
            <v>PALOMARES</v>
          </cell>
          <cell r="W576" t="str">
            <v>SIN DATOS</v>
          </cell>
          <cell r="X576" t="str">
            <v>12/12/1987</v>
          </cell>
          <cell r="Y576" t="str">
            <v>Femenino</v>
          </cell>
          <cell r="Z576" t="str">
            <v>Soltero</v>
          </cell>
          <cell r="AA576" t="str">
            <v>MANUEL C. DE LA TORRE</v>
          </cell>
          <cell r="AB576" t="str">
            <v>10449947229</v>
          </cell>
          <cell r="AC576" t="str">
            <v>nadic366@hotmail.com</v>
          </cell>
          <cell r="AD576" t="str">
            <v>994970649</v>
          </cell>
          <cell r="AE576" t="str">
            <v>Superior Universitario</v>
          </cell>
          <cell r="AF576" t="str">
            <v>Superior completo</v>
          </cell>
          <cell r="AG576" t="str">
            <v>OBSTETRA</v>
          </cell>
          <cell r="AH576" t="str">
            <v>TITULO</v>
          </cell>
        </row>
        <row r="577">
          <cell r="S577" t="str">
            <v>73140874</v>
          </cell>
          <cell r="T577" t="str">
            <v>JHONATAN</v>
          </cell>
          <cell r="U577" t="str">
            <v>VEGA</v>
          </cell>
          <cell r="V577" t="str">
            <v>SALAZAR</v>
          </cell>
          <cell r="W577" t="str">
            <v>SIN DATOS</v>
          </cell>
          <cell r="X577" t="str">
            <v>13/05/1997</v>
          </cell>
          <cell r="Y577" t="str">
            <v>Masculino</v>
          </cell>
          <cell r="Z577" t="str">
            <v>Soltero</v>
          </cell>
          <cell r="AA577" t="str">
            <v>CP OCCEPATA</v>
          </cell>
          <cell r="AB577" t="str">
            <v>10731408740</v>
          </cell>
          <cell r="AC577" t="str">
            <v>vegasalazar75@gmail.com</v>
          </cell>
          <cell r="AD577" t="str">
            <v>957248609</v>
          </cell>
          <cell r="AE577" t="str">
            <v>Superior Técnico</v>
          </cell>
          <cell r="AF577" t="str">
            <v>Técnico superior completo</v>
          </cell>
          <cell r="AG577" t="str">
            <v>TECNICO EN ENFERMERIA</v>
          </cell>
          <cell r="AH577" t="str">
            <v>TITULO</v>
          </cell>
        </row>
        <row r="578">
          <cell r="S578" t="str">
            <v>47520082</v>
          </cell>
          <cell r="T578" t="str">
            <v>ANTONY KEVIN</v>
          </cell>
          <cell r="U578" t="str">
            <v>MEDINA</v>
          </cell>
          <cell r="V578" t="str">
            <v>ARCE</v>
          </cell>
          <cell r="W578" t="str">
            <v>SIN DATOS</v>
          </cell>
          <cell r="X578" t="str">
            <v>02/07/1992</v>
          </cell>
          <cell r="Y578" t="str">
            <v>Masculino</v>
          </cell>
          <cell r="Z578" t="str">
            <v>Soltero</v>
          </cell>
          <cell r="AA578" t="str">
            <v>MALINAS</v>
          </cell>
          <cell r="AB578">
            <v>0</v>
          </cell>
          <cell r="AC578" t="str">
            <v>SISTEMASTONY@GMAIL.COM</v>
          </cell>
          <cell r="AD578" t="str">
            <v>943009649</v>
          </cell>
          <cell r="AE578" t="str">
            <v>Superior Universitario</v>
          </cell>
          <cell r="AF578" t="str">
            <v>Superior completo</v>
          </cell>
          <cell r="AG578" t="str">
            <v>INGENIERO SISTEMAS INFORMATICOS</v>
          </cell>
          <cell r="AH578" t="str">
            <v>TITULO</v>
          </cell>
        </row>
        <row r="579">
          <cell r="S579" t="str">
            <v>73440406</v>
          </cell>
          <cell r="T579" t="str">
            <v>DANIA</v>
          </cell>
          <cell r="U579" t="str">
            <v>LAGOS</v>
          </cell>
          <cell r="V579" t="str">
            <v>MENDOZA</v>
          </cell>
          <cell r="W579" t="str">
            <v>SIN DATOS</v>
          </cell>
          <cell r="X579" t="str">
            <v>28/09/1992</v>
          </cell>
          <cell r="Y579" t="str">
            <v>Femenino</v>
          </cell>
          <cell r="Z579" t="str">
            <v>Casado</v>
          </cell>
          <cell r="AA579" t="str">
            <v>MANUEL ESCORZA - ANCCO HUAYLLO</v>
          </cell>
          <cell r="AB579">
            <v>0</v>
          </cell>
          <cell r="AC579" t="str">
            <v>danialagosmendoza@gmail.com</v>
          </cell>
          <cell r="AD579" t="str">
            <v>992596024</v>
          </cell>
          <cell r="AE579" t="str">
            <v>Superior Técnico</v>
          </cell>
          <cell r="AF579" t="str">
            <v>Técnico superior completo</v>
          </cell>
          <cell r="AG579" t="str">
            <v>TECNICO EN ENFERMERIA</v>
          </cell>
          <cell r="AH579" t="str">
            <v>TITULO</v>
          </cell>
        </row>
        <row r="580">
          <cell r="S580" t="str">
            <v>48157825</v>
          </cell>
          <cell r="T580" t="str">
            <v>SOLEDAD</v>
          </cell>
          <cell r="U580" t="str">
            <v>SUCA</v>
          </cell>
          <cell r="V580" t="str">
            <v>CARRILLO</v>
          </cell>
          <cell r="W580" t="str">
            <v>SIN DATOS</v>
          </cell>
          <cell r="X580" t="str">
            <v>27/09/1993</v>
          </cell>
          <cell r="Y580" t="str">
            <v>Femenino</v>
          </cell>
          <cell r="Z580" t="str">
            <v>Soltero</v>
          </cell>
          <cell r="AA580" t="str">
            <v>C.P. HUANCAS</v>
          </cell>
          <cell r="AB580" t="str">
            <v>10481578251</v>
          </cell>
          <cell r="AC580" t="str">
            <v>soledad.suca@gmail.com</v>
          </cell>
          <cell r="AD580" t="str">
            <v>976980057</v>
          </cell>
          <cell r="AE580" t="str">
            <v>Superior Universitario</v>
          </cell>
          <cell r="AF580" t="str">
            <v>Superior completo</v>
          </cell>
          <cell r="AG580" t="str">
            <v>ADMINISTRADOR</v>
          </cell>
          <cell r="AH580" t="str">
            <v>TITULO</v>
          </cell>
        </row>
        <row r="581">
          <cell r="S581" t="str">
            <v>74038376</v>
          </cell>
          <cell r="T581" t="str">
            <v>MARA NAJAMA</v>
          </cell>
          <cell r="U581" t="str">
            <v>ZARATE</v>
          </cell>
          <cell r="V581" t="str">
            <v>HUARHUACHI</v>
          </cell>
          <cell r="W581" t="str">
            <v>SIN DATOS</v>
          </cell>
          <cell r="X581" t="str">
            <v>08/12/1993</v>
          </cell>
          <cell r="Y581" t="str">
            <v>Femenino</v>
          </cell>
          <cell r="Z581" t="str">
            <v>Soltero</v>
          </cell>
          <cell r="AA581" t="str">
            <v>JUAN ESPINOZA S/N,JUAN ESPINOZA S/N</v>
          </cell>
          <cell r="AB581" t="str">
            <v>10740383766</v>
          </cell>
          <cell r="AC581" t="str">
            <v>SAGIRA_20@hotmail.com</v>
          </cell>
          <cell r="AD581" t="str">
            <v>983780452</v>
          </cell>
          <cell r="AE581" t="str">
            <v>Superior Universitario</v>
          </cell>
          <cell r="AF581" t="str">
            <v>Superior completo</v>
          </cell>
          <cell r="AG581" t="str">
            <v>OBSTETRA</v>
          </cell>
          <cell r="AH581" t="str">
            <v>TITULO</v>
          </cell>
        </row>
        <row r="582">
          <cell r="S582" t="str">
            <v>43345073</v>
          </cell>
          <cell r="T582" t="str">
            <v>MIGUEL ANGEL</v>
          </cell>
          <cell r="U582" t="str">
            <v>ALTAMIRANO</v>
          </cell>
          <cell r="V582" t="str">
            <v>MEDINA</v>
          </cell>
          <cell r="W582" t="str">
            <v>SIN DATOS</v>
          </cell>
          <cell r="X582" t="str">
            <v>10/11/1985</v>
          </cell>
          <cell r="Y582" t="str">
            <v>Masculino</v>
          </cell>
          <cell r="Z582" t="str">
            <v>Soltero</v>
          </cell>
          <cell r="AA582" t="str">
            <v>CHASQUI CALLE</v>
          </cell>
          <cell r="AB582">
            <v>0</v>
          </cell>
          <cell r="AC582">
            <v>0</v>
          </cell>
          <cell r="AD582">
            <v>0</v>
          </cell>
          <cell r="AE582" t="str">
            <v>Superior Universitario</v>
          </cell>
          <cell r="AF582" t="str">
            <v>Superior completo</v>
          </cell>
          <cell r="AG582" t="str">
            <v>CONTADOR PUBLICO</v>
          </cell>
          <cell r="AH582" t="str">
            <v>TITULO</v>
          </cell>
        </row>
        <row r="583">
          <cell r="S583" t="str">
            <v>49011263</v>
          </cell>
          <cell r="T583" t="str">
            <v>SABRINA</v>
          </cell>
          <cell r="U583" t="str">
            <v>DEL POZO</v>
          </cell>
          <cell r="V583" t="str">
            <v>CASTRO</v>
          </cell>
          <cell r="W583" t="str">
            <v>SIN DATOS</v>
          </cell>
          <cell r="X583" t="str">
            <v>20/04/1993</v>
          </cell>
          <cell r="Y583" t="str">
            <v>Femenino</v>
          </cell>
          <cell r="Z583" t="str">
            <v>Soltero</v>
          </cell>
          <cell r="AA583" t="str">
            <v>GRAU</v>
          </cell>
          <cell r="AB583">
            <v>0</v>
          </cell>
          <cell r="AC583">
            <v>0</v>
          </cell>
          <cell r="AD583">
            <v>0</v>
          </cell>
          <cell r="AE583" t="str">
            <v>Superior Universitario</v>
          </cell>
          <cell r="AF583" t="str">
            <v>Superior completo</v>
          </cell>
          <cell r="AG583" t="str">
            <v>CIENCIAS DE LA COMUNICACION</v>
          </cell>
          <cell r="AH583" t="str">
            <v>TITULO</v>
          </cell>
        </row>
        <row r="584">
          <cell r="S584" t="str">
            <v>20108724</v>
          </cell>
          <cell r="T584" t="str">
            <v>JUAN CARLOS ALEJANDRO</v>
          </cell>
          <cell r="U584" t="str">
            <v>SAENZ</v>
          </cell>
          <cell r="V584" t="str">
            <v>FEIJOO</v>
          </cell>
          <cell r="W584" t="str">
            <v>SIN DATOS</v>
          </cell>
          <cell r="X584" t="str">
            <v>19/11/1959</v>
          </cell>
          <cell r="Y584" t="str">
            <v>Masculino</v>
          </cell>
          <cell r="Z584" t="str">
            <v>Casado</v>
          </cell>
          <cell r="AA584" t="str">
            <v>PROL. SAN CARLOS</v>
          </cell>
          <cell r="AB584">
            <v>0</v>
          </cell>
          <cell r="AC584">
            <v>0</v>
          </cell>
          <cell r="AD584">
            <v>0</v>
          </cell>
          <cell r="AE584" t="str">
            <v>Superior Universitario</v>
          </cell>
          <cell r="AF584" t="str">
            <v>Superior completo</v>
          </cell>
          <cell r="AG584" t="str">
            <v>ABOGADO</v>
          </cell>
          <cell r="AH584" t="str">
            <v>TITULO</v>
          </cell>
        </row>
        <row r="585">
          <cell r="S585" t="str">
            <v>48046623</v>
          </cell>
          <cell r="T585" t="str">
            <v>YELINA</v>
          </cell>
          <cell r="U585" t="str">
            <v>QUISPE</v>
          </cell>
          <cell r="V585" t="str">
            <v>PORRAS</v>
          </cell>
          <cell r="W585" t="str">
            <v>SIN DATOS</v>
          </cell>
          <cell r="X585" t="str">
            <v>07/06/1993</v>
          </cell>
          <cell r="Y585" t="str">
            <v>Femenino</v>
          </cell>
          <cell r="Z585" t="str">
            <v>Soltero</v>
          </cell>
          <cell r="AA585" t="str">
            <v>LOS PROCERES S/N</v>
          </cell>
          <cell r="AB585" t="str">
            <v>10480466239</v>
          </cell>
          <cell r="AC585">
            <v>0</v>
          </cell>
          <cell r="AD585">
            <v>0</v>
          </cell>
          <cell r="AE585" t="str">
            <v>Superior Universitario</v>
          </cell>
          <cell r="AF585" t="str">
            <v>Superior completo</v>
          </cell>
          <cell r="AG585" t="str">
            <v>CONTADOR PUBLICO</v>
          </cell>
          <cell r="AH585" t="str">
            <v>TITULO</v>
          </cell>
        </row>
        <row r="586">
          <cell r="S586" t="str">
            <v>48039188</v>
          </cell>
          <cell r="T586" t="str">
            <v>HILDEBRANDO</v>
          </cell>
          <cell r="U586" t="str">
            <v>CORDOVA</v>
          </cell>
          <cell r="V586" t="str">
            <v>BULEJE</v>
          </cell>
          <cell r="W586" t="str">
            <v>SIN DATOS</v>
          </cell>
          <cell r="X586" t="str">
            <v>12/10/1993</v>
          </cell>
          <cell r="Y586" t="str">
            <v>Masculino</v>
          </cell>
          <cell r="Z586" t="str">
            <v>Soltero</v>
          </cell>
          <cell r="AA586" t="str">
            <v>AYACUCHO</v>
          </cell>
          <cell r="AB586">
            <v>0</v>
          </cell>
          <cell r="AC586">
            <v>0</v>
          </cell>
          <cell r="AD586">
            <v>0</v>
          </cell>
          <cell r="AE586" t="str">
            <v>Superior Universitario</v>
          </cell>
          <cell r="AF586" t="str">
            <v>Superior completo</v>
          </cell>
          <cell r="AG586" t="str">
            <v>ADMINISTRADOR</v>
          </cell>
          <cell r="AH586" t="str">
            <v>TITULO</v>
          </cell>
        </row>
        <row r="587">
          <cell r="S587" t="str">
            <v>71999095</v>
          </cell>
          <cell r="T587" t="str">
            <v>TITO ROSSIL</v>
          </cell>
          <cell r="U587" t="str">
            <v>CANDIA</v>
          </cell>
          <cell r="V587" t="str">
            <v>CARDENAS</v>
          </cell>
          <cell r="W587" t="str">
            <v>SIN DATOS</v>
          </cell>
          <cell r="X587" t="str">
            <v>11/07/1997</v>
          </cell>
          <cell r="Y587" t="str">
            <v>Masculino</v>
          </cell>
          <cell r="Z587" t="str">
            <v>Soltero</v>
          </cell>
          <cell r="AA587" t="str">
            <v>ANEXO CCARRIN</v>
          </cell>
          <cell r="AB587">
            <v>0</v>
          </cell>
          <cell r="AC587" t="str">
            <v>ticandiacardenas2020@gmail.com</v>
          </cell>
          <cell r="AD587" t="str">
            <v>983223131</v>
          </cell>
          <cell r="AE587" t="str">
            <v>Secundaria</v>
          </cell>
          <cell r="AF587" t="str">
            <v>Secundaria completa</v>
          </cell>
          <cell r="AG587">
            <v>0</v>
          </cell>
          <cell r="AH587">
            <v>0</v>
          </cell>
        </row>
        <row r="588">
          <cell r="S588" t="str">
            <v>70021598</v>
          </cell>
          <cell r="T588" t="str">
            <v>CARMEN CLARITA</v>
          </cell>
          <cell r="U588" t="str">
            <v>GUTIERREZ</v>
          </cell>
          <cell r="V588" t="str">
            <v>OCHOA</v>
          </cell>
          <cell r="W588" t="str">
            <v>SIN DATOS</v>
          </cell>
          <cell r="X588" t="str">
            <v>14/04/1994</v>
          </cell>
          <cell r="Y588" t="str">
            <v>Femenino</v>
          </cell>
          <cell r="Z588" t="str">
            <v>Soltero</v>
          </cell>
          <cell r="AA588" t="str">
            <v>SIN DATOS</v>
          </cell>
          <cell r="AB588">
            <v>0</v>
          </cell>
          <cell r="AC588" t="str">
            <v>carmenclaritago@gmail.com</v>
          </cell>
          <cell r="AD588" t="str">
            <v>937565960</v>
          </cell>
          <cell r="AE588" t="str">
            <v>Superior Universitario</v>
          </cell>
          <cell r="AF588" t="str">
            <v>Superior completo</v>
          </cell>
          <cell r="AG588" t="str">
            <v>ABOGADO</v>
          </cell>
          <cell r="AH588" t="str">
            <v>BACHILLER</v>
          </cell>
        </row>
        <row r="589">
          <cell r="S589" t="str">
            <v>41671937</v>
          </cell>
          <cell r="T589" t="str">
            <v>JOSE LUIS</v>
          </cell>
          <cell r="U589" t="str">
            <v>VILCHEZ</v>
          </cell>
          <cell r="V589" t="str">
            <v>VERA</v>
          </cell>
          <cell r="W589" t="str">
            <v>SIN DATOS</v>
          </cell>
          <cell r="X589" t="str">
            <v>25/04/1983</v>
          </cell>
          <cell r="Y589" t="str">
            <v>Masculino</v>
          </cell>
          <cell r="Z589" t="str">
            <v>Soltero</v>
          </cell>
          <cell r="AA589" t="str">
            <v>EL SOL</v>
          </cell>
          <cell r="AB589" t="str">
            <v>04403801637</v>
          </cell>
          <cell r="AC589">
            <v>0</v>
          </cell>
          <cell r="AD589">
            <v>0</v>
          </cell>
          <cell r="AE589" t="str">
            <v>Superior Universitario</v>
          </cell>
          <cell r="AF589" t="str">
            <v>Superior completo</v>
          </cell>
          <cell r="AG589" t="str">
            <v>ADMINISTRADOR</v>
          </cell>
          <cell r="AH589" t="str">
            <v>BACHILLER</v>
          </cell>
        </row>
        <row r="590">
          <cell r="S590" t="str">
            <v>70802294</v>
          </cell>
          <cell r="T590" t="str">
            <v>MARCO ANTONIO</v>
          </cell>
          <cell r="U590" t="str">
            <v>HUARACA</v>
          </cell>
          <cell r="V590" t="str">
            <v>HUARHUACHI</v>
          </cell>
          <cell r="W590" t="str">
            <v>SIN DATOS</v>
          </cell>
          <cell r="X590" t="str">
            <v>15/04/1993</v>
          </cell>
          <cell r="Y590" t="str">
            <v>Masculino</v>
          </cell>
          <cell r="Z590" t="str">
            <v>Soltero</v>
          </cell>
          <cell r="AA590" t="str">
            <v>SALVADOR CAVERO</v>
          </cell>
          <cell r="AB590">
            <v>0</v>
          </cell>
          <cell r="AC590" t="str">
            <v>mxrkoantonio@gmail.com</v>
          </cell>
          <cell r="AD590" t="str">
            <v>965182930</v>
          </cell>
          <cell r="AE590" t="str">
            <v>Superior Técnico</v>
          </cell>
          <cell r="AF590" t="str">
            <v>Técnico superior completo</v>
          </cell>
          <cell r="AG590" t="str">
            <v>ANALISTA DE SISTEMAS</v>
          </cell>
          <cell r="AH590" t="str">
            <v>EGRESADO</v>
          </cell>
        </row>
        <row r="591">
          <cell r="S591" t="str">
            <v>45880283</v>
          </cell>
          <cell r="T591" t="str">
            <v>RIBER</v>
          </cell>
          <cell r="U591" t="str">
            <v>CHACON</v>
          </cell>
          <cell r="V591" t="str">
            <v>DIAZ</v>
          </cell>
          <cell r="W591" t="str">
            <v>SIN DATOS</v>
          </cell>
          <cell r="X591" t="str">
            <v>05/06/1989</v>
          </cell>
          <cell r="Y591" t="str">
            <v>Masculino</v>
          </cell>
          <cell r="Z591" t="str">
            <v>Soltero</v>
          </cell>
          <cell r="AA591" t="str">
            <v>BRASIL</v>
          </cell>
          <cell r="AB591">
            <v>0</v>
          </cell>
          <cell r="AC591" t="str">
            <v>riber.3.56.chd@gmail.com</v>
          </cell>
          <cell r="AD591" t="str">
            <v>989996137</v>
          </cell>
          <cell r="AE591" t="str">
            <v>Superior Universitario</v>
          </cell>
          <cell r="AF591" t="str">
            <v>Superior completo</v>
          </cell>
          <cell r="AG591" t="str">
            <v>QUIMICO FARMACEUTICO</v>
          </cell>
          <cell r="AH591" t="str">
            <v>TITULO</v>
          </cell>
        </row>
        <row r="592">
          <cell r="S592" t="str">
            <v>46998789</v>
          </cell>
          <cell r="T592" t="str">
            <v>EDITH YOCELY</v>
          </cell>
          <cell r="U592" t="str">
            <v>QUISPE</v>
          </cell>
          <cell r="V592" t="str">
            <v>QUISPE</v>
          </cell>
          <cell r="W592" t="str">
            <v>SIN DATOS</v>
          </cell>
          <cell r="X592" t="str">
            <v>28/12/1989</v>
          </cell>
          <cell r="Y592" t="str">
            <v>Femenino</v>
          </cell>
          <cell r="Z592" t="str">
            <v>Soltero</v>
          </cell>
          <cell r="AA592" t="str">
            <v>AV. KENNEDY 525</v>
          </cell>
          <cell r="AB592">
            <v>0</v>
          </cell>
          <cell r="AC592">
            <v>0</v>
          </cell>
          <cell r="AD592">
            <v>0</v>
          </cell>
          <cell r="AE592" t="str">
            <v>Superior Universitario</v>
          </cell>
          <cell r="AF592" t="str">
            <v>Superior completo</v>
          </cell>
          <cell r="AG592" t="str">
            <v>CONTADOR PUBLICO</v>
          </cell>
          <cell r="AH592" t="str">
            <v>TITULO</v>
          </cell>
        </row>
        <row r="593">
          <cell r="S593" t="str">
            <v>72246499</v>
          </cell>
          <cell r="T593" t="str">
            <v>LISBET</v>
          </cell>
          <cell r="U593" t="str">
            <v>ROMÁN</v>
          </cell>
          <cell r="V593" t="str">
            <v>HUARACA</v>
          </cell>
          <cell r="W593" t="str">
            <v>SIN DATOS</v>
          </cell>
          <cell r="X593" t="str">
            <v>05/12/1993</v>
          </cell>
          <cell r="Y593" t="str">
            <v>Femenino</v>
          </cell>
          <cell r="Z593" t="str">
            <v>Soltero</v>
          </cell>
          <cell r="AA593" t="str">
            <v>JR. EL CARMEN S/N</v>
          </cell>
          <cell r="AB593">
            <v>0</v>
          </cell>
          <cell r="AC593">
            <v>0</v>
          </cell>
          <cell r="AD593">
            <v>0</v>
          </cell>
          <cell r="AE593" t="str">
            <v>Superior Universitario</v>
          </cell>
          <cell r="AF593" t="str">
            <v>Superior completo</v>
          </cell>
          <cell r="AG593" t="str">
            <v>ADMINISTRADOR</v>
          </cell>
          <cell r="AH593" t="str">
            <v>BACHILLER</v>
          </cell>
        </row>
        <row r="594">
          <cell r="S594" t="str">
            <v>47146116</v>
          </cell>
          <cell r="T594" t="str">
            <v>MARCO ANTONIO</v>
          </cell>
          <cell r="U594" t="str">
            <v>YOVERA</v>
          </cell>
          <cell r="V594" t="str">
            <v>MORALES</v>
          </cell>
          <cell r="W594" t="str">
            <v>SIN DATOS</v>
          </cell>
          <cell r="X594" t="str">
            <v>27/07/1992</v>
          </cell>
          <cell r="Y594" t="str">
            <v>Masculino</v>
          </cell>
          <cell r="Z594" t="str">
            <v>Soltero</v>
          </cell>
          <cell r="AA594" t="str">
            <v>LOS ALURELES</v>
          </cell>
          <cell r="AB594">
            <v>0</v>
          </cell>
          <cell r="AC594" t="str">
            <v>MARCOANTONIO_738@HOTMAIL.COM</v>
          </cell>
          <cell r="AD594" t="str">
            <v>927915694</v>
          </cell>
          <cell r="AE594" t="str">
            <v>Superior Universitario</v>
          </cell>
          <cell r="AF594" t="str">
            <v>Superior completo</v>
          </cell>
          <cell r="AG594" t="str">
            <v>PSICOLOGO</v>
          </cell>
          <cell r="AH594" t="str">
            <v>TITULO</v>
          </cell>
        </row>
        <row r="595">
          <cell r="S595" t="str">
            <v>40484831</v>
          </cell>
          <cell r="T595" t="str">
            <v>JIMMY RAUL</v>
          </cell>
          <cell r="U595" t="str">
            <v>RAMIREZ</v>
          </cell>
          <cell r="V595" t="str">
            <v>MOORE</v>
          </cell>
          <cell r="W595" t="str">
            <v>SIN DATOS</v>
          </cell>
          <cell r="X595" t="str">
            <v>24/05/1979</v>
          </cell>
          <cell r="Y595" t="str">
            <v>Masculino</v>
          </cell>
          <cell r="Z595" t="str">
            <v>Soltero</v>
          </cell>
          <cell r="AA595" t="str">
            <v>FRANCISCO AYARZA</v>
          </cell>
          <cell r="AB595" t="str">
            <v>10404848319</v>
          </cell>
          <cell r="AC595" t="str">
            <v>jimmyrrmoore@gmail.com,jrrmoore@hotmail.com,jimmy.ramirez@callaosalud.com.pe</v>
          </cell>
          <cell r="AD595" t="str">
            <v>012887390,987201733</v>
          </cell>
          <cell r="AE595" t="str">
            <v>Superior Universitario</v>
          </cell>
          <cell r="AF595" t="str">
            <v>Superior completo</v>
          </cell>
          <cell r="AG595" t="str">
            <v>MEDICO CIRUJANO</v>
          </cell>
          <cell r="AH595" t="str">
            <v>TITULO</v>
          </cell>
        </row>
        <row r="596">
          <cell r="S596" t="str">
            <v>02173924</v>
          </cell>
          <cell r="T596" t="str">
            <v>YOHAN MARCO</v>
          </cell>
          <cell r="U596" t="str">
            <v>PAUCARA</v>
          </cell>
          <cell r="V596" t="str">
            <v>RAMOS</v>
          </cell>
          <cell r="W596" t="str">
            <v>SIN DATOS</v>
          </cell>
          <cell r="X596" t="str">
            <v>24/06/1974</v>
          </cell>
          <cell r="Y596" t="str">
            <v>Masculino</v>
          </cell>
          <cell r="Z596" t="str">
            <v>Soltero</v>
          </cell>
          <cell r="AA596" t="str">
            <v>AV. HUALALACHI S/N</v>
          </cell>
          <cell r="AB596">
            <v>0</v>
          </cell>
          <cell r="AC596" t="str">
            <v>paucarayohan8@gmail.com</v>
          </cell>
          <cell r="AD596" t="str">
            <v>980454726</v>
          </cell>
          <cell r="AE596" t="str">
            <v>Superior Técnico</v>
          </cell>
          <cell r="AF596" t="str">
            <v>Técnico superior completo</v>
          </cell>
          <cell r="AG596" t="str">
            <v>TECNICO SANITARIO AMBIENTAL</v>
          </cell>
          <cell r="AH596" t="str">
            <v>TITULO</v>
          </cell>
        </row>
        <row r="597">
          <cell r="S597" t="str">
            <v>44718360</v>
          </cell>
          <cell r="T597" t="str">
            <v>RAMIRO</v>
          </cell>
          <cell r="U597" t="str">
            <v>ORTIZ</v>
          </cell>
          <cell r="V597" t="str">
            <v>QUINTANA</v>
          </cell>
          <cell r="W597" t="str">
            <v>SIN DATOS</v>
          </cell>
          <cell r="X597" t="str">
            <v>14/01/1987</v>
          </cell>
          <cell r="Y597" t="str">
            <v>Masculino</v>
          </cell>
          <cell r="Z597" t="str">
            <v>Soltero</v>
          </cell>
          <cell r="AA597" t="str">
            <v>AV.RAMON CASTILLA S/N</v>
          </cell>
          <cell r="AB597">
            <v>0</v>
          </cell>
          <cell r="AC597" t="str">
            <v>Rortizq2011@gmail.com</v>
          </cell>
          <cell r="AD597" t="str">
            <v>924146018</v>
          </cell>
          <cell r="AE597" t="str">
            <v>Superior Universitario</v>
          </cell>
          <cell r="AF597" t="str">
            <v>Superior completo</v>
          </cell>
          <cell r="AG597" t="str">
            <v>INGENIERO INDUSTRIAL</v>
          </cell>
          <cell r="AH597" t="str">
            <v>BACHILLER</v>
          </cell>
        </row>
        <row r="598">
          <cell r="S598" t="str">
            <v>44518970</v>
          </cell>
          <cell r="T598" t="str">
            <v>FANNY</v>
          </cell>
          <cell r="U598" t="str">
            <v>AQUISE</v>
          </cell>
          <cell r="V598" t="str">
            <v>ESPINOZA</v>
          </cell>
          <cell r="W598" t="str">
            <v>SIN DATOS</v>
          </cell>
          <cell r="X598" t="str">
            <v>17/09/1987</v>
          </cell>
          <cell r="Y598" t="str">
            <v>Femenino</v>
          </cell>
          <cell r="Z598" t="str">
            <v>Soltero</v>
          </cell>
          <cell r="AA598" t="str">
            <v>JR TUPAC AMARU S/N</v>
          </cell>
          <cell r="AB598" t="str">
            <v>10445189702</v>
          </cell>
          <cell r="AC598" t="str">
            <v>yurux_sofia@hotmail.com</v>
          </cell>
          <cell r="AD598" t="str">
            <v>961796677</v>
          </cell>
          <cell r="AE598" t="str">
            <v>Superior Técnico</v>
          </cell>
          <cell r="AF598" t="str">
            <v>Técnico superior completo</v>
          </cell>
          <cell r="AG598" t="str">
            <v>TECNICO EN ENFERMERIA</v>
          </cell>
          <cell r="AH598" t="str">
            <v>TITULO</v>
          </cell>
        </row>
        <row r="599">
          <cell r="S599" t="str">
            <v>70811512</v>
          </cell>
          <cell r="T599" t="str">
            <v>ARIANE MARILIN PAOLA</v>
          </cell>
          <cell r="U599" t="str">
            <v>CALDERON</v>
          </cell>
          <cell r="V599" t="str">
            <v>CURI</v>
          </cell>
          <cell r="W599" t="str">
            <v>SIN DATOS</v>
          </cell>
          <cell r="X599" t="str">
            <v>02/03/1993</v>
          </cell>
          <cell r="Y599" t="str">
            <v>Femenino</v>
          </cell>
          <cell r="Z599" t="str">
            <v>Soltero</v>
          </cell>
          <cell r="AA599" t="str">
            <v>FCO DE ORELLANA</v>
          </cell>
          <cell r="AB599">
            <v>0</v>
          </cell>
          <cell r="AC599">
            <v>0</v>
          </cell>
          <cell r="AD599">
            <v>0</v>
          </cell>
          <cell r="AE599" t="str">
            <v>Superior Universitario</v>
          </cell>
          <cell r="AF599" t="str">
            <v>Superior completo</v>
          </cell>
          <cell r="AG599" t="str">
            <v>PSICOLOGO</v>
          </cell>
          <cell r="AH599" t="str">
            <v>TITULO</v>
          </cell>
        </row>
        <row r="600">
          <cell r="S600" t="str">
            <v>70378839</v>
          </cell>
          <cell r="T600" t="str">
            <v>MAYDELY</v>
          </cell>
          <cell r="U600" t="str">
            <v>ARÉVALO</v>
          </cell>
          <cell r="V600" t="str">
            <v>CÁCERES</v>
          </cell>
          <cell r="W600" t="str">
            <v>SIN DATOS</v>
          </cell>
          <cell r="X600" t="str">
            <v>12/06/1995</v>
          </cell>
          <cell r="Y600" t="str">
            <v>Femenino</v>
          </cell>
          <cell r="Z600" t="str">
            <v>Soltero</v>
          </cell>
          <cell r="AA600" t="str">
            <v>BARRIO HUANCAMARCA</v>
          </cell>
          <cell r="AB600">
            <v>0</v>
          </cell>
          <cell r="AC600" t="str">
            <v>maydelyarevalo23@gmail.com</v>
          </cell>
          <cell r="AD600">
            <v>0</v>
          </cell>
          <cell r="AE600" t="str">
            <v>Superior Universitario</v>
          </cell>
          <cell r="AF600" t="str">
            <v>Superior completo</v>
          </cell>
          <cell r="AG600" t="str">
            <v>CIRUJANO DENTISTA</v>
          </cell>
          <cell r="AH600" t="str">
            <v>TITULO</v>
          </cell>
        </row>
        <row r="601">
          <cell r="S601" t="str">
            <v>45556176</v>
          </cell>
          <cell r="T601" t="str">
            <v>WALTER ROLANDO</v>
          </cell>
          <cell r="U601" t="str">
            <v>GUTIÉRREZ</v>
          </cell>
          <cell r="V601" t="str">
            <v>DELGADO</v>
          </cell>
          <cell r="W601" t="str">
            <v>SIN DATOS</v>
          </cell>
          <cell r="X601" t="str">
            <v>02/12/1988</v>
          </cell>
          <cell r="Y601" t="str">
            <v>Masculino</v>
          </cell>
          <cell r="Z601" t="str">
            <v>Casado</v>
          </cell>
          <cell r="AA601" t="str">
            <v>AV.LOS PINOS 320</v>
          </cell>
          <cell r="AB601">
            <v>0</v>
          </cell>
          <cell r="AC601" t="str">
            <v>waltergd02@gmail.com ,sismedwalter1@gmail.com</v>
          </cell>
          <cell r="AD601" t="str">
            <v>955508404</v>
          </cell>
          <cell r="AE601" t="str">
            <v>Superior Universitario</v>
          </cell>
          <cell r="AF601" t="str">
            <v>Superior completo</v>
          </cell>
          <cell r="AG601" t="str">
            <v>INGENIERO SISTEMAS INFORMATICOS</v>
          </cell>
          <cell r="AH601" t="str">
            <v>TITULO</v>
          </cell>
        </row>
        <row r="602">
          <cell r="S602" t="str">
            <v>43241148</v>
          </cell>
          <cell r="T602" t="str">
            <v>ANGELICA DEL PILAR</v>
          </cell>
          <cell r="U602" t="str">
            <v>GARCIA</v>
          </cell>
          <cell r="V602" t="str">
            <v>ACHAHUI</v>
          </cell>
          <cell r="W602" t="str">
            <v>SIN DATOS</v>
          </cell>
          <cell r="X602" t="str">
            <v>11/08/1985</v>
          </cell>
          <cell r="Y602" t="str">
            <v>Femenino</v>
          </cell>
          <cell r="Z602" t="str">
            <v>Soltero</v>
          </cell>
          <cell r="AA602" t="str">
            <v>AV.CONFRATERNIDAD MZ.M LT.2 URB.STA.ANA</v>
          </cell>
          <cell r="AB602">
            <v>0</v>
          </cell>
          <cell r="AC602">
            <v>0</v>
          </cell>
          <cell r="AD602" t="str">
            <v>4353238,4353238</v>
          </cell>
          <cell r="AE602" t="str">
            <v>Superior Universitario</v>
          </cell>
          <cell r="AF602" t="str">
            <v>Superior completo</v>
          </cell>
          <cell r="AG602" t="str">
            <v>ENFERMERA(O)</v>
          </cell>
          <cell r="AH602" t="str">
            <v>TITULO</v>
          </cell>
        </row>
        <row r="603">
          <cell r="S603" t="str">
            <v>31182568</v>
          </cell>
          <cell r="T603" t="str">
            <v>CESAR AUGUSTO</v>
          </cell>
          <cell r="U603" t="str">
            <v>GARCIA</v>
          </cell>
          <cell r="V603" t="str">
            <v>ALARCON</v>
          </cell>
          <cell r="W603" t="str">
            <v>SIN DATOS</v>
          </cell>
          <cell r="X603" t="str">
            <v>25/03/1959</v>
          </cell>
          <cell r="Y603" t="str">
            <v>Masculino</v>
          </cell>
          <cell r="Z603" t="str">
            <v>Soltero</v>
          </cell>
          <cell r="AA603" t="str">
            <v>JR.AYACUCHO 379</v>
          </cell>
          <cell r="AB603" t="str">
            <v>04403314566</v>
          </cell>
          <cell r="AC603">
            <v>0</v>
          </cell>
          <cell r="AD603">
            <v>0</v>
          </cell>
          <cell r="AE603" t="str">
            <v>Superior Universitario</v>
          </cell>
          <cell r="AF603" t="str">
            <v>Superior completo</v>
          </cell>
          <cell r="AG603" t="str">
            <v>ADMINISTRADOR</v>
          </cell>
          <cell r="AH603" t="str">
            <v>TITULO</v>
          </cell>
        </row>
        <row r="604">
          <cell r="S604" t="str">
            <v>74976059</v>
          </cell>
          <cell r="T604" t="str">
            <v>HERMELINDA</v>
          </cell>
          <cell r="U604" t="str">
            <v>BAUTISTA</v>
          </cell>
          <cell r="V604" t="str">
            <v>RODRIGUEZ</v>
          </cell>
          <cell r="W604" t="str">
            <v>SIN DATOS</v>
          </cell>
          <cell r="X604" t="str">
            <v>28/05/1994</v>
          </cell>
          <cell r="Y604" t="str">
            <v>Femenino</v>
          </cell>
          <cell r="Z604" t="str">
            <v>Soltero</v>
          </cell>
          <cell r="AA604" t="str">
            <v>JAVIER HERAUD</v>
          </cell>
          <cell r="AB604">
            <v>0</v>
          </cell>
          <cell r="AC604">
            <v>0</v>
          </cell>
          <cell r="AD604">
            <v>0</v>
          </cell>
          <cell r="AE604" t="str">
            <v>Superior Universitario</v>
          </cell>
          <cell r="AF604" t="str">
            <v>Superior completo</v>
          </cell>
          <cell r="AG604" t="str">
            <v>QUIMICO FARMACEUTICO</v>
          </cell>
          <cell r="AH604" t="str">
            <v>TITULO</v>
          </cell>
        </row>
        <row r="605">
          <cell r="S605" t="str">
            <v>70418097</v>
          </cell>
          <cell r="T605" t="str">
            <v>JORGE EDUARDO</v>
          </cell>
          <cell r="U605" t="str">
            <v>CONTRERAS</v>
          </cell>
          <cell r="V605" t="str">
            <v>LUIS</v>
          </cell>
          <cell r="W605" t="str">
            <v>SIN DATOS</v>
          </cell>
          <cell r="X605" t="str">
            <v>25/04/1994</v>
          </cell>
          <cell r="Y605" t="str">
            <v>Masculino</v>
          </cell>
          <cell r="Z605" t="str">
            <v>Soltero</v>
          </cell>
          <cell r="AA605" t="str">
            <v>RIO UCAYALI MZ O1 LT 22 URB CANTO REY</v>
          </cell>
          <cell r="AB605">
            <v>0</v>
          </cell>
          <cell r="AC605">
            <v>0</v>
          </cell>
          <cell r="AD605">
            <v>0</v>
          </cell>
          <cell r="AE605" t="str">
            <v>Superior Universitario</v>
          </cell>
          <cell r="AF605" t="str">
            <v>Superior completo</v>
          </cell>
          <cell r="AG605" t="str">
            <v>ADMINISTRADOR</v>
          </cell>
          <cell r="AH605" t="str">
            <v>BACHILLER</v>
          </cell>
        </row>
        <row r="606">
          <cell r="S606" t="str">
            <v>70378831</v>
          </cell>
          <cell r="T606" t="str">
            <v>RUTH</v>
          </cell>
          <cell r="U606" t="str">
            <v>JERI</v>
          </cell>
          <cell r="V606" t="str">
            <v>GUILLEN</v>
          </cell>
          <cell r="W606" t="str">
            <v>SIN DATOS</v>
          </cell>
          <cell r="X606" t="str">
            <v>05/03/1999</v>
          </cell>
          <cell r="Y606" t="str">
            <v>Femenino</v>
          </cell>
          <cell r="Z606" t="str">
            <v>Soltero</v>
          </cell>
          <cell r="AA606" t="str">
            <v>AV. MARTINELLY S/N</v>
          </cell>
          <cell r="AB606">
            <v>0</v>
          </cell>
          <cell r="AC606">
            <v>0</v>
          </cell>
          <cell r="AD606">
            <v>0</v>
          </cell>
          <cell r="AE606" t="str">
            <v>Superior Universitario</v>
          </cell>
          <cell r="AF606" t="str">
            <v>Superior completo</v>
          </cell>
          <cell r="AG606" t="str">
            <v>INGENIERO INDUSTRIAL</v>
          </cell>
          <cell r="AH606" t="str">
            <v>EGRESADO</v>
          </cell>
        </row>
        <row r="607">
          <cell r="S607" t="str">
            <v>70432237</v>
          </cell>
          <cell r="T607" t="str">
            <v>ZENAIDA MEDALYD</v>
          </cell>
          <cell r="U607" t="str">
            <v>ALFARO</v>
          </cell>
          <cell r="V607" t="str">
            <v>ARCE</v>
          </cell>
          <cell r="W607" t="str">
            <v>SIN DATOS</v>
          </cell>
          <cell r="X607" t="str">
            <v>14/08/1988</v>
          </cell>
          <cell r="Y607" t="str">
            <v>Femenino</v>
          </cell>
          <cell r="Z607" t="str">
            <v>Soltero</v>
          </cell>
          <cell r="AA607" t="str">
            <v>AV.TRAPICHE MZ.K-2 LT.02 URB.EL ALAMO 2DA ETAPA</v>
          </cell>
          <cell r="AB607" t="str">
            <v>10704322378</v>
          </cell>
          <cell r="AC607" t="str">
            <v>ZENALFAROARCE@GMAIL.COM</v>
          </cell>
          <cell r="AD607" t="str">
            <v>988881813</v>
          </cell>
          <cell r="AE607" t="str">
            <v>Superior Universitario</v>
          </cell>
          <cell r="AF607" t="str">
            <v>Superior completo</v>
          </cell>
          <cell r="AG607" t="str">
            <v>BIOLOGO</v>
          </cell>
          <cell r="AH607" t="str">
            <v>TITULO</v>
          </cell>
        </row>
        <row r="608">
          <cell r="S608" t="str">
            <v>71029316</v>
          </cell>
          <cell r="T608" t="str">
            <v>VILMA</v>
          </cell>
          <cell r="U608" t="str">
            <v>RAMOS</v>
          </cell>
          <cell r="V608" t="str">
            <v>GARCIA</v>
          </cell>
          <cell r="W608" t="str">
            <v>SIN DATOS</v>
          </cell>
          <cell r="X608" t="str">
            <v>14/10/1993</v>
          </cell>
          <cell r="Y608" t="str">
            <v>Femenino</v>
          </cell>
          <cell r="Z608" t="str">
            <v>Soltero</v>
          </cell>
          <cell r="AA608" t="str">
            <v>CP CHUPARO</v>
          </cell>
          <cell r="AB608">
            <v>0</v>
          </cell>
          <cell r="AC608">
            <v>0</v>
          </cell>
          <cell r="AD608">
            <v>0</v>
          </cell>
          <cell r="AE608" t="str">
            <v>Superior Técnico</v>
          </cell>
          <cell r="AF608" t="str">
            <v>Técnico superior completo</v>
          </cell>
          <cell r="AG608" t="str">
            <v>TECNICO EN ENFERMERIA</v>
          </cell>
          <cell r="AH608" t="str">
            <v>TITULO</v>
          </cell>
        </row>
        <row r="609">
          <cell r="S609" t="str">
            <v>70084303</v>
          </cell>
          <cell r="T609" t="str">
            <v>VIRGINIA</v>
          </cell>
          <cell r="U609" t="str">
            <v>ROJAS</v>
          </cell>
          <cell r="V609" t="str">
            <v>DIAZ</v>
          </cell>
          <cell r="W609" t="str">
            <v>SIN DATOS</v>
          </cell>
          <cell r="X609" t="str">
            <v>02/09/1997</v>
          </cell>
          <cell r="Y609" t="str">
            <v>Femenino</v>
          </cell>
          <cell r="Z609" t="str">
            <v>Soltero</v>
          </cell>
          <cell r="AA609" t="str">
            <v>CERCADO COCHARCAS</v>
          </cell>
          <cell r="AB609">
            <v>0</v>
          </cell>
          <cell r="AC609">
            <v>0</v>
          </cell>
          <cell r="AD609">
            <v>0</v>
          </cell>
          <cell r="AE609" t="str">
            <v>Superior Técnico</v>
          </cell>
          <cell r="AF609" t="str">
            <v>Técnico superior completo</v>
          </cell>
          <cell r="AG609" t="str">
            <v>TECNICO EN ENFERMERIA</v>
          </cell>
          <cell r="AH609" t="str">
            <v>TITULO</v>
          </cell>
        </row>
        <row r="610">
          <cell r="S610" t="str">
            <v>41906517</v>
          </cell>
          <cell r="T610" t="str">
            <v>ROSILDA</v>
          </cell>
          <cell r="U610" t="str">
            <v>ALCARRAZ</v>
          </cell>
          <cell r="V610" t="str">
            <v>SICHA</v>
          </cell>
          <cell r="W610" t="str">
            <v>SIN DATOS</v>
          </cell>
          <cell r="X610" t="str">
            <v>26/11/1978</v>
          </cell>
          <cell r="Y610" t="str">
            <v>Femenino</v>
          </cell>
          <cell r="Z610" t="str">
            <v>Soltero</v>
          </cell>
          <cell r="AA610" t="str">
            <v>JR.CUSCO S/N</v>
          </cell>
          <cell r="AB610">
            <v>0</v>
          </cell>
          <cell r="AC610">
            <v>0</v>
          </cell>
          <cell r="AD610">
            <v>0</v>
          </cell>
          <cell r="AE610" t="str">
            <v>Superior Técnico</v>
          </cell>
          <cell r="AF610" t="str">
            <v>Técnico superior completo</v>
          </cell>
          <cell r="AG610" t="str">
            <v>TECNICO EN ENFERMERIA</v>
          </cell>
          <cell r="AH610" t="str">
            <v>TITULO</v>
          </cell>
        </row>
        <row r="611">
          <cell r="S611" t="str">
            <v>43848507</v>
          </cell>
          <cell r="T611" t="str">
            <v>GINA MILAGROS</v>
          </cell>
          <cell r="U611" t="str">
            <v>CABRERA</v>
          </cell>
          <cell r="V611" t="str">
            <v>MEDINA</v>
          </cell>
          <cell r="W611" t="str">
            <v>SIN DATOS</v>
          </cell>
          <cell r="X611" t="str">
            <v>14/08/1986</v>
          </cell>
          <cell r="Y611" t="str">
            <v>Femenino</v>
          </cell>
          <cell r="Z611" t="str">
            <v>Casado</v>
          </cell>
          <cell r="AA611" t="str">
            <v>JR.AYACUCHO 533</v>
          </cell>
          <cell r="AB611">
            <v>0</v>
          </cell>
          <cell r="AC611">
            <v>0</v>
          </cell>
          <cell r="AD611">
            <v>0</v>
          </cell>
          <cell r="AE611" t="str">
            <v>Superior Técnico</v>
          </cell>
          <cell r="AF611" t="str">
            <v>Técnico superior completo</v>
          </cell>
          <cell r="AG611" t="str">
            <v>TECNICO EN ENFERMERIA</v>
          </cell>
          <cell r="AH611" t="str">
            <v>TITULO</v>
          </cell>
        </row>
        <row r="612">
          <cell r="S612" t="str">
            <v>42576647</v>
          </cell>
          <cell r="T612" t="str">
            <v>CESAR AUGUSTO</v>
          </cell>
          <cell r="U612" t="str">
            <v>SANCHEZ</v>
          </cell>
          <cell r="V612" t="str">
            <v>GAMBOA</v>
          </cell>
          <cell r="W612" t="str">
            <v>SIN DATOS</v>
          </cell>
          <cell r="X612" t="str">
            <v>08/12/1981</v>
          </cell>
          <cell r="Y612" t="str">
            <v>Masculino</v>
          </cell>
          <cell r="Z612" t="str">
            <v>Soltero</v>
          </cell>
          <cell r="AA612" t="str">
            <v>ANDAHUAYLAS S/N</v>
          </cell>
          <cell r="AB612">
            <v>0</v>
          </cell>
          <cell r="AC612">
            <v>0</v>
          </cell>
          <cell r="AD612">
            <v>0</v>
          </cell>
          <cell r="AE612" t="str">
            <v>Superior Técnico</v>
          </cell>
          <cell r="AF612" t="str">
            <v>Técnico superior completo</v>
          </cell>
          <cell r="AG612" t="str">
            <v>TECNICO EN ENFERMERIA</v>
          </cell>
          <cell r="AH612" t="str">
            <v>TITULO</v>
          </cell>
        </row>
        <row r="613">
          <cell r="S613" t="str">
            <v>43931170</v>
          </cell>
          <cell r="T613" t="str">
            <v>NOEMI</v>
          </cell>
          <cell r="U613" t="str">
            <v>AMBIA</v>
          </cell>
          <cell r="V613" t="str">
            <v>GAMBOA</v>
          </cell>
          <cell r="W613" t="str">
            <v>SIN DATOS</v>
          </cell>
          <cell r="X613" t="str">
            <v>17/11/1985</v>
          </cell>
          <cell r="Y613" t="str">
            <v>Femenino</v>
          </cell>
          <cell r="Z613" t="str">
            <v>Soltero</v>
          </cell>
          <cell r="AA613" t="str">
            <v>URB.TEJAHUASI</v>
          </cell>
          <cell r="AB613">
            <v>0</v>
          </cell>
          <cell r="AC613" t="str">
            <v>noemiambiagamboa@gmail.com</v>
          </cell>
          <cell r="AD613" t="str">
            <v>918567682</v>
          </cell>
          <cell r="AE613" t="str">
            <v>Superior Técnico</v>
          </cell>
          <cell r="AF613" t="str">
            <v>Técnico superior completo</v>
          </cell>
          <cell r="AG613" t="str">
            <v>TECNICO EN ENFERMERIA</v>
          </cell>
          <cell r="AH613" t="str">
            <v>TITULO</v>
          </cell>
        </row>
        <row r="614">
          <cell r="S614" t="str">
            <v>70915363</v>
          </cell>
          <cell r="T614" t="str">
            <v>ELIZABETH</v>
          </cell>
          <cell r="U614" t="str">
            <v>JAUREGUI</v>
          </cell>
          <cell r="V614" t="str">
            <v>QUISPE</v>
          </cell>
          <cell r="W614" t="str">
            <v>SIN DATOS</v>
          </cell>
          <cell r="X614" t="str">
            <v>19/12/1993</v>
          </cell>
          <cell r="Y614" t="str">
            <v>Femenino</v>
          </cell>
          <cell r="Z614" t="str">
            <v>Soltero</v>
          </cell>
          <cell r="AA614" t="str">
            <v>MZ. E LT. 11 AH. LA LADERA DE NVA. ESPERANZA</v>
          </cell>
          <cell r="AB614">
            <v>0</v>
          </cell>
          <cell r="AC614">
            <v>0</v>
          </cell>
          <cell r="AD614">
            <v>0</v>
          </cell>
          <cell r="AE614" t="str">
            <v>Superior Técnico</v>
          </cell>
          <cell r="AF614" t="str">
            <v>Técnico superior completo</v>
          </cell>
          <cell r="AG614" t="str">
            <v>TECNICO EN ENFERMERIA</v>
          </cell>
          <cell r="AH614" t="str">
            <v>TITULO</v>
          </cell>
        </row>
        <row r="615">
          <cell r="S615" t="str">
            <v>70193796</v>
          </cell>
          <cell r="T615" t="str">
            <v>LUCIA</v>
          </cell>
          <cell r="U615" t="str">
            <v>RAMIREZ</v>
          </cell>
          <cell r="V615" t="str">
            <v>LIZANA</v>
          </cell>
          <cell r="W615" t="str">
            <v>SIN DATOS</v>
          </cell>
          <cell r="X615" t="str">
            <v>22/12/1990</v>
          </cell>
          <cell r="Y615" t="str">
            <v>Femenino</v>
          </cell>
          <cell r="Z615" t="str">
            <v>Soltero</v>
          </cell>
          <cell r="AA615" t="str">
            <v>VISTA ALEGRE</v>
          </cell>
          <cell r="AB615">
            <v>0</v>
          </cell>
          <cell r="AC615">
            <v>0</v>
          </cell>
          <cell r="AD615">
            <v>0</v>
          </cell>
          <cell r="AE615" t="str">
            <v>Superior Técnico</v>
          </cell>
          <cell r="AF615" t="str">
            <v>Técnico superior completo</v>
          </cell>
          <cell r="AG615" t="str">
            <v>TECNICO EN ENFERMERIA</v>
          </cell>
          <cell r="AH615" t="str">
            <v>TITULO</v>
          </cell>
        </row>
        <row r="616">
          <cell r="S616" t="str">
            <v>71974710</v>
          </cell>
          <cell r="T616" t="str">
            <v>LUZMILA</v>
          </cell>
          <cell r="U616" t="str">
            <v>HUAMAN</v>
          </cell>
          <cell r="V616" t="str">
            <v>GUIZADO</v>
          </cell>
          <cell r="W616" t="str">
            <v>SIN DATOS</v>
          </cell>
          <cell r="X616" t="str">
            <v>20/04/1995</v>
          </cell>
          <cell r="Y616" t="str">
            <v>Femenino</v>
          </cell>
          <cell r="Z616" t="str">
            <v>Soltero</v>
          </cell>
          <cell r="AA616" t="str">
            <v>AV. MALINAS S/N</v>
          </cell>
          <cell r="AB616">
            <v>0</v>
          </cell>
          <cell r="AC616">
            <v>0</v>
          </cell>
          <cell r="AD616">
            <v>0</v>
          </cell>
          <cell r="AE616" t="str">
            <v>Superior Universitario</v>
          </cell>
          <cell r="AF616" t="str">
            <v>Superior completo</v>
          </cell>
          <cell r="AG616" t="str">
            <v>ENFERMERA(O)</v>
          </cell>
          <cell r="AH616" t="str">
            <v>TITULO</v>
          </cell>
        </row>
        <row r="617">
          <cell r="S617" t="str">
            <v>48281997</v>
          </cell>
          <cell r="T617" t="str">
            <v>JOCELYN LEYLA</v>
          </cell>
          <cell r="U617" t="str">
            <v>PAUCAR</v>
          </cell>
          <cell r="V617" t="str">
            <v>ANGULO</v>
          </cell>
          <cell r="W617" t="str">
            <v>SIN DATOS</v>
          </cell>
          <cell r="X617" t="str">
            <v>22/04/1993</v>
          </cell>
          <cell r="Y617" t="str">
            <v>Femenino</v>
          </cell>
          <cell r="Z617" t="str">
            <v>Soltero</v>
          </cell>
          <cell r="AA617" t="str">
            <v>LOS DURAZNOS</v>
          </cell>
          <cell r="AB617">
            <v>0</v>
          </cell>
          <cell r="AC617" t="str">
            <v>jocyangulo22@gmail.com</v>
          </cell>
          <cell r="AD617" t="str">
            <v>992812729</v>
          </cell>
          <cell r="AE617" t="str">
            <v>Superior Universitario</v>
          </cell>
          <cell r="AF617" t="str">
            <v>Superior completo</v>
          </cell>
          <cell r="AG617" t="str">
            <v>ENFERMERA(O)</v>
          </cell>
          <cell r="AH617" t="str">
            <v>TITULO</v>
          </cell>
        </row>
        <row r="618">
          <cell r="S618" t="str">
            <v>46330120</v>
          </cell>
          <cell r="T618" t="str">
            <v>ROGILIO</v>
          </cell>
          <cell r="U618" t="str">
            <v>BORDA</v>
          </cell>
          <cell r="V618" t="str">
            <v>PAREDES</v>
          </cell>
          <cell r="W618" t="str">
            <v>SIN DATOS</v>
          </cell>
          <cell r="X618" t="str">
            <v>21/05/1990</v>
          </cell>
          <cell r="Y618" t="str">
            <v>Masculino</v>
          </cell>
          <cell r="Z618" t="str">
            <v>Soltero</v>
          </cell>
          <cell r="AA618" t="str">
            <v>COM. LA MERCED</v>
          </cell>
          <cell r="AB618">
            <v>0</v>
          </cell>
          <cell r="AC618">
            <v>0</v>
          </cell>
          <cell r="AD618">
            <v>0</v>
          </cell>
          <cell r="AE618" t="str">
            <v>Superior Universitario</v>
          </cell>
          <cell r="AF618" t="str">
            <v>Superior completo</v>
          </cell>
          <cell r="AG618" t="str">
            <v>ENFERMERA(O)</v>
          </cell>
          <cell r="AH618" t="str">
            <v>TITULO</v>
          </cell>
        </row>
        <row r="619">
          <cell r="S619" t="str">
            <v>73454630</v>
          </cell>
          <cell r="T619" t="str">
            <v>KATTY YOSELIN</v>
          </cell>
          <cell r="U619" t="str">
            <v>VARGAS</v>
          </cell>
          <cell r="V619" t="str">
            <v>PALOMINO</v>
          </cell>
          <cell r="W619" t="str">
            <v>SIN DATOS</v>
          </cell>
          <cell r="X619" t="str">
            <v>22/11/1998</v>
          </cell>
          <cell r="Y619" t="str">
            <v>Femenino</v>
          </cell>
          <cell r="Z619" t="str">
            <v>Soltero</v>
          </cell>
          <cell r="AA619" t="str">
            <v>CP TAHUANTINSUYO</v>
          </cell>
          <cell r="AB619">
            <v>0</v>
          </cell>
          <cell r="AC619">
            <v>0</v>
          </cell>
          <cell r="AD619">
            <v>0</v>
          </cell>
          <cell r="AE619" t="str">
            <v>Superior Universitario</v>
          </cell>
          <cell r="AF619" t="str">
            <v>Superior completo</v>
          </cell>
          <cell r="AG619" t="str">
            <v>ENFERMERA(O)</v>
          </cell>
          <cell r="AH619" t="str">
            <v>TITULO</v>
          </cell>
        </row>
        <row r="620">
          <cell r="S620" t="str">
            <v>48462502</v>
          </cell>
          <cell r="T620" t="str">
            <v>INGRIELA</v>
          </cell>
          <cell r="U620" t="str">
            <v>HUARAYA</v>
          </cell>
          <cell r="V620" t="str">
            <v>TELLO</v>
          </cell>
          <cell r="W620" t="str">
            <v>SIN DATOS</v>
          </cell>
          <cell r="X620" t="str">
            <v>23/11/1994</v>
          </cell>
          <cell r="Y620" t="str">
            <v>Femenino</v>
          </cell>
          <cell r="Z620" t="str">
            <v>Soltero</v>
          </cell>
          <cell r="AA620" t="str">
            <v>TUMBES</v>
          </cell>
          <cell r="AB620">
            <v>0</v>
          </cell>
          <cell r="AC620">
            <v>0</v>
          </cell>
          <cell r="AD620">
            <v>0</v>
          </cell>
          <cell r="AE620" t="str">
            <v>Superior Universitario</v>
          </cell>
          <cell r="AF620" t="str">
            <v>Superior completo</v>
          </cell>
          <cell r="AG620" t="str">
            <v>ENFERMERA(O)</v>
          </cell>
          <cell r="AH620" t="str">
            <v>TITULO</v>
          </cell>
        </row>
        <row r="621">
          <cell r="S621" t="str">
            <v>70493539</v>
          </cell>
          <cell r="T621" t="str">
            <v>CORAZONA</v>
          </cell>
          <cell r="U621" t="str">
            <v>HUAMANI</v>
          </cell>
          <cell r="V621" t="str">
            <v>OROYA</v>
          </cell>
          <cell r="W621" t="str">
            <v>SIN DATOS</v>
          </cell>
          <cell r="X621" t="str">
            <v>08/05/1991</v>
          </cell>
          <cell r="Y621" t="str">
            <v>Femenino</v>
          </cell>
          <cell r="Z621" t="str">
            <v>Soltero</v>
          </cell>
          <cell r="AA621" t="str">
            <v>RIO BLANCO S/N</v>
          </cell>
          <cell r="AB621">
            <v>0</v>
          </cell>
          <cell r="AC621">
            <v>0</v>
          </cell>
          <cell r="AD621">
            <v>0</v>
          </cell>
          <cell r="AE621" t="str">
            <v>Superior Universitario</v>
          </cell>
          <cell r="AF621" t="str">
            <v>Superior completo</v>
          </cell>
          <cell r="AG621" t="str">
            <v>ENFERMERA(O)</v>
          </cell>
          <cell r="AH621" t="str">
            <v>TITULO</v>
          </cell>
        </row>
        <row r="622">
          <cell r="S622" t="str">
            <v>45568925</v>
          </cell>
          <cell r="T622" t="str">
            <v>FRANCISCO JAVIER VALENTIN</v>
          </cell>
          <cell r="U622" t="str">
            <v>CATALAN</v>
          </cell>
          <cell r="V622" t="str">
            <v>MEGO</v>
          </cell>
          <cell r="W622" t="str">
            <v>SIN DATOS</v>
          </cell>
          <cell r="X622" t="str">
            <v>14/02/1989</v>
          </cell>
          <cell r="Y622" t="str">
            <v>Masculino</v>
          </cell>
          <cell r="Z622" t="str">
            <v>Soltero</v>
          </cell>
          <cell r="AA622" t="str">
            <v>CAHUIDE</v>
          </cell>
          <cell r="AB622" t="str">
            <v>10455689258</v>
          </cell>
          <cell r="AC622" t="str">
            <v>psic.franciscocatalanm@gmail.com</v>
          </cell>
          <cell r="AD622" t="str">
            <v>954759513</v>
          </cell>
          <cell r="AE622" t="str">
            <v>Superior Universitario</v>
          </cell>
          <cell r="AF622" t="str">
            <v>Superior completo</v>
          </cell>
          <cell r="AG622" t="str">
            <v>PSICOLOGO</v>
          </cell>
          <cell r="AH622" t="str">
            <v>TITULO</v>
          </cell>
        </row>
        <row r="623">
          <cell r="S623" t="str">
            <v>31467950</v>
          </cell>
          <cell r="T623" t="str">
            <v>LUIS AMADOR</v>
          </cell>
          <cell r="U623" t="str">
            <v>SAENZ</v>
          </cell>
          <cell r="V623" t="str">
            <v>QUINTEROS</v>
          </cell>
          <cell r="W623" t="str">
            <v>SIN DATOS</v>
          </cell>
          <cell r="X623" t="str">
            <v>16/01/1969</v>
          </cell>
          <cell r="Y623" t="str">
            <v>Masculino</v>
          </cell>
          <cell r="Z623" t="str">
            <v>Casado</v>
          </cell>
          <cell r="AA623" t="str">
            <v>KENNEDY</v>
          </cell>
          <cell r="AB623" t="str">
            <v>10314679500</v>
          </cell>
          <cell r="AC623" t="str">
            <v>luis17lasq@hotmail.com</v>
          </cell>
          <cell r="AD623" t="str">
            <v>945028491,013790700</v>
          </cell>
          <cell r="AE623" t="str">
            <v>Superior Universitario</v>
          </cell>
          <cell r="AF623" t="str">
            <v>Superior completo</v>
          </cell>
          <cell r="AG623" t="str">
            <v>CIRUJANO DENTISTA</v>
          </cell>
          <cell r="AH623" t="str">
            <v>TITULO</v>
          </cell>
        </row>
        <row r="624">
          <cell r="S624" t="str">
            <v>21565178</v>
          </cell>
          <cell r="T624" t="str">
            <v>MIGUEL ANGEL</v>
          </cell>
          <cell r="U624" t="str">
            <v>CHAVEZ</v>
          </cell>
          <cell r="V624" t="str">
            <v>GUTARRA</v>
          </cell>
          <cell r="W624" t="str">
            <v>SIN DATOS</v>
          </cell>
          <cell r="X624" t="str">
            <v>28/12/1975</v>
          </cell>
          <cell r="Y624" t="str">
            <v>Masculino</v>
          </cell>
          <cell r="Z624" t="str">
            <v>Casado</v>
          </cell>
          <cell r="AA624" t="str">
            <v>AV.JHON KENEDY S/N</v>
          </cell>
          <cell r="AB624" t="str">
            <v>10215651784</v>
          </cell>
          <cell r="AC624" t="str">
            <v>farma_chavevez@hotmail.com</v>
          </cell>
          <cell r="AD624" t="str">
            <v>964924184</v>
          </cell>
          <cell r="AE624" t="str">
            <v>Superior Universitario</v>
          </cell>
          <cell r="AF624" t="str">
            <v>Superior completo</v>
          </cell>
          <cell r="AG624" t="str">
            <v>MEDICO CIRUJANO</v>
          </cell>
          <cell r="AH624" t="str">
            <v>TITULO</v>
          </cell>
        </row>
        <row r="625">
          <cell r="S625" t="str">
            <v>40572110</v>
          </cell>
          <cell r="T625" t="str">
            <v>AMANDA</v>
          </cell>
          <cell r="U625" t="str">
            <v>ESPINOZA</v>
          </cell>
          <cell r="V625" t="str">
            <v>PECEROS</v>
          </cell>
          <cell r="W625" t="str">
            <v>SIN DATOS</v>
          </cell>
          <cell r="X625" t="str">
            <v>07/06/1980</v>
          </cell>
          <cell r="Y625" t="str">
            <v>Femenino</v>
          </cell>
          <cell r="Z625" t="str">
            <v>Soltero</v>
          </cell>
          <cell r="AA625" t="str">
            <v>JR.NUEVA CALLE S/N</v>
          </cell>
          <cell r="AB625" t="str">
            <v>10405721100</v>
          </cell>
          <cell r="AC625" t="str">
            <v>amandacris2012@hotmail.com</v>
          </cell>
          <cell r="AD625" t="str">
            <v>942468016,916459315</v>
          </cell>
          <cell r="AE625" t="str">
            <v>Superior Universitario</v>
          </cell>
          <cell r="AF625" t="str">
            <v>Superior completo</v>
          </cell>
          <cell r="AG625" t="str">
            <v>ENFERMERA(O)</v>
          </cell>
          <cell r="AH625" t="str">
            <v>TITULO</v>
          </cell>
        </row>
        <row r="626">
          <cell r="S626" t="str">
            <v>28261489</v>
          </cell>
          <cell r="T626" t="str">
            <v>HECTOR WILMAR</v>
          </cell>
          <cell r="U626" t="str">
            <v>SALAS</v>
          </cell>
          <cell r="V626" t="str">
            <v>SANCHEZ</v>
          </cell>
          <cell r="W626" t="str">
            <v>SIN DATOS</v>
          </cell>
          <cell r="X626" t="str">
            <v>30/01/1961</v>
          </cell>
          <cell r="Y626" t="str">
            <v>Masculino</v>
          </cell>
          <cell r="Z626" t="str">
            <v>Soltero</v>
          </cell>
          <cell r="AA626" t="str">
            <v>JR.M.MELGAR 282</v>
          </cell>
          <cell r="AB626" t="str">
            <v>10282614893</v>
          </cell>
          <cell r="AC626" t="str">
            <v>kinkin1703@hotmail.com</v>
          </cell>
          <cell r="AD626" t="str">
            <v>983601229</v>
          </cell>
          <cell r="AE626" t="str">
            <v>Superior Universitario</v>
          </cell>
          <cell r="AF626" t="str">
            <v>Superior completo</v>
          </cell>
          <cell r="AG626" t="str">
            <v>OBSTETRA</v>
          </cell>
          <cell r="AH626" t="str">
            <v>TITULO</v>
          </cell>
        </row>
        <row r="627">
          <cell r="S627" t="str">
            <v>46826489</v>
          </cell>
          <cell r="T627" t="str">
            <v>YENY IRENE</v>
          </cell>
          <cell r="U627" t="str">
            <v>CARRION</v>
          </cell>
          <cell r="V627" t="str">
            <v>PALOMINO</v>
          </cell>
          <cell r="W627" t="str">
            <v>SIN DATOS</v>
          </cell>
          <cell r="X627" t="str">
            <v>06/03/1991</v>
          </cell>
          <cell r="Y627" t="str">
            <v>Femenino</v>
          </cell>
          <cell r="Z627" t="str">
            <v>Soltero</v>
          </cell>
          <cell r="AA627" t="str">
            <v>BARRIO TOTORAL</v>
          </cell>
          <cell r="AB627">
            <v>0</v>
          </cell>
          <cell r="AC627">
            <v>0</v>
          </cell>
          <cell r="AD627">
            <v>0</v>
          </cell>
          <cell r="AE627" t="str">
            <v>Superior Universitario</v>
          </cell>
          <cell r="AF627" t="str">
            <v>Superior completo</v>
          </cell>
          <cell r="AG627" t="str">
            <v>ENFERMERA(O)</v>
          </cell>
          <cell r="AH627" t="str">
            <v>TITULO</v>
          </cell>
        </row>
        <row r="628">
          <cell r="S628" t="str">
            <v>41909566</v>
          </cell>
          <cell r="T628" t="str">
            <v>DIANA</v>
          </cell>
          <cell r="U628" t="str">
            <v>CENTENO</v>
          </cell>
          <cell r="V628" t="str">
            <v>LA SERNA</v>
          </cell>
          <cell r="W628">
            <v>0</v>
          </cell>
          <cell r="X628" t="str">
            <v>1983-06-22</v>
          </cell>
          <cell r="Y628" t="str">
            <v>Femenino</v>
          </cell>
          <cell r="Z628">
            <v>0</v>
          </cell>
          <cell r="AA628">
            <v>0</v>
          </cell>
          <cell r="AB628" t="str">
            <v>10419095660</v>
          </cell>
          <cell r="AC628" t="str">
            <v>dianacenteno22@hotmail.com</v>
          </cell>
          <cell r="AD628" t="str">
            <v>951011083</v>
          </cell>
          <cell r="AE628">
            <v>0</v>
          </cell>
          <cell r="AF628">
            <v>0</v>
          </cell>
          <cell r="AG628" t="str">
            <v>ENFERMERA(O)</v>
          </cell>
          <cell r="AH628" t="str">
            <v>TITULO</v>
          </cell>
        </row>
        <row r="629">
          <cell r="S629" t="str">
            <v>44058972</v>
          </cell>
          <cell r="T629" t="str">
            <v>JENNY AURORA</v>
          </cell>
          <cell r="U629" t="str">
            <v>LAURENTE</v>
          </cell>
          <cell r="V629" t="str">
            <v>ZAMORA</v>
          </cell>
          <cell r="W629">
            <v>0</v>
          </cell>
          <cell r="X629" t="str">
            <v>1984-11-02</v>
          </cell>
          <cell r="Y629" t="str">
            <v>Femenino</v>
          </cell>
          <cell r="Z629">
            <v>0</v>
          </cell>
          <cell r="AA629">
            <v>0</v>
          </cell>
          <cell r="AB629" t="str">
            <v>10440589729</v>
          </cell>
          <cell r="AC629" t="str">
            <v>LAURENTEZAMORA_@GMAIL.COM</v>
          </cell>
          <cell r="AD629" t="str">
            <v>956801909</v>
          </cell>
          <cell r="AE629">
            <v>0</v>
          </cell>
          <cell r="AF629">
            <v>0</v>
          </cell>
          <cell r="AG629" t="str">
            <v>OBSTETRA</v>
          </cell>
          <cell r="AH629">
            <v>0</v>
          </cell>
        </row>
        <row r="630">
          <cell r="S630" t="str">
            <v>31477637</v>
          </cell>
          <cell r="T630" t="str">
            <v>JEFFERSON</v>
          </cell>
          <cell r="U630" t="str">
            <v>LLOCCLLA</v>
          </cell>
          <cell r="V630" t="str">
            <v>PALACIOS</v>
          </cell>
          <cell r="W630">
            <v>0</v>
          </cell>
          <cell r="X630" t="str">
            <v>1976-08-11</v>
          </cell>
          <cell r="Y630" t="str">
            <v>Masculino</v>
          </cell>
          <cell r="Z630">
            <v>0</v>
          </cell>
          <cell r="AA630">
            <v>0</v>
          </cell>
          <cell r="AB630" t="str">
            <v>10314776378</v>
          </cell>
          <cell r="AC630" t="str">
            <v>jeffersonllocclla1175@gmail.com</v>
          </cell>
          <cell r="AD630" t="str">
            <v>988153889</v>
          </cell>
          <cell r="AE630">
            <v>0</v>
          </cell>
          <cell r="AF630">
            <v>0</v>
          </cell>
          <cell r="AG630">
            <v>0</v>
          </cell>
          <cell r="AH630">
            <v>0</v>
          </cell>
        </row>
        <row r="631">
          <cell r="S631" t="str">
            <v>42021238</v>
          </cell>
          <cell r="T631" t="str">
            <v>CHRISTIAN ALEXANDER</v>
          </cell>
          <cell r="U631" t="str">
            <v>VARGAS</v>
          </cell>
          <cell r="V631" t="str">
            <v>PILCO</v>
          </cell>
          <cell r="W631">
            <v>0</v>
          </cell>
          <cell r="X631" t="str">
            <v>1983-07-21</v>
          </cell>
          <cell r="Y631" t="str">
            <v>Masculino</v>
          </cell>
          <cell r="Z631">
            <v>0</v>
          </cell>
          <cell r="AA631">
            <v>0</v>
          </cell>
          <cell r="AB631">
            <v>0</v>
          </cell>
          <cell r="AC631">
            <v>0</v>
          </cell>
          <cell r="AD631">
            <v>0</v>
          </cell>
          <cell r="AE631">
            <v>0</v>
          </cell>
          <cell r="AF631">
            <v>0</v>
          </cell>
          <cell r="AG631" t="str">
            <v>MEDICO CIRUJANO</v>
          </cell>
          <cell r="AH631">
            <v>0</v>
          </cell>
        </row>
        <row r="632">
          <cell r="S632" t="str">
            <v>43915628</v>
          </cell>
          <cell r="T632" t="str">
            <v>JHOVANA</v>
          </cell>
          <cell r="U632" t="str">
            <v>VELARDE</v>
          </cell>
          <cell r="V632" t="str">
            <v>QUICAÑA</v>
          </cell>
          <cell r="W632" t="str">
            <v>SIN DATOS</v>
          </cell>
          <cell r="X632" t="str">
            <v>08/04/1986</v>
          </cell>
          <cell r="Y632" t="str">
            <v>Femenino</v>
          </cell>
          <cell r="Z632" t="str">
            <v>Soltero</v>
          </cell>
          <cell r="AA632" t="str">
            <v>VILLA SAN CRISTOBAL MZ. LL LT. 05</v>
          </cell>
          <cell r="AB632" t="str">
            <v>10439156282</v>
          </cell>
          <cell r="AC632" t="str">
            <v>jhovanavelade@hotmail.com,jvelarde0904@gmail.com</v>
          </cell>
          <cell r="AD632" t="str">
            <v>976147061</v>
          </cell>
          <cell r="AE632" t="str">
            <v>Superior Universitario</v>
          </cell>
          <cell r="AF632" t="str">
            <v>Superior completo</v>
          </cell>
          <cell r="AG632" t="str">
            <v>QUIMICO FARMACEUTICO</v>
          </cell>
          <cell r="AH632" t="str">
            <v>TITULO</v>
          </cell>
        </row>
        <row r="633">
          <cell r="S633" t="str">
            <v>44298945</v>
          </cell>
          <cell r="T633" t="str">
            <v>MARIA GUADALUPE</v>
          </cell>
          <cell r="U633" t="str">
            <v>STOCICH</v>
          </cell>
          <cell r="V633" t="str">
            <v>KUAN</v>
          </cell>
          <cell r="W633">
            <v>0</v>
          </cell>
          <cell r="X633" t="str">
            <v>1987-04-11</v>
          </cell>
          <cell r="Y633" t="str">
            <v>Femenino</v>
          </cell>
          <cell r="Z633">
            <v>0</v>
          </cell>
          <cell r="AA633">
            <v>0</v>
          </cell>
          <cell r="AB633">
            <v>0</v>
          </cell>
          <cell r="AC633" t="str">
            <v>lupesitask@gmail.com</v>
          </cell>
          <cell r="AD633" t="str">
            <v>993579170</v>
          </cell>
          <cell r="AE633">
            <v>0</v>
          </cell>
          <cell r="AF633">
            <v>0</v>
          </cell>
          <cell r="AG633" t="str">
            <v>MEDICO CIRUJANO</v>
          </cell>
          <cell r="AH633">
            <v>0</v>
          </cell>
        </row>
        <row r="634">
          <cell r="S634" t="str">
            <v>44445673</v>
          </cell>
          <cell r="T634" t="str">
            <v>MIRIAM ANALY</v>
          </cell>
          <cell r="U634" t="str">
            <v>GUZMAN</v>
          </cell>
          <cell r="V634" t="str">
            <v>GOMEZ</v>
          </cell>
          <cell r="W634">
            <v>0</v>
          </cell>
          <cell r="X634" t="str">
            <v>1986-09-25</v>
          </cell>
          <cell r="Y634" t="str">
            <v>Femenino</v>
          </cell>
          <cell r="Z634">
            <v>0</v>
          </cell>
          <cell r="AA634">
            <v>0</v>
          </cell>
          <cell r="AB634" t="str">
            <v>10444456731</v>
          </cell>
          <cell r="AC634">
            <v>0</v>
          </cell>
          <cell r="AD634" t="str">
            <v>986713350</v>
          </cell>
          <cell r="AE634">
            <v>0</v>
          </cell>
          <cell r="AF634">
            <v>0</v>
          </cell>
          <cell r="AG634" t="str">
            <v>PSICOLOGO</v>
          </cell>
          <cell r="AH634">
            <v>0</v>
          </cell>
        </row>
        <row r="635">
          <cell r="S635" t="str">
            <v>31480280</v>
          </cell>
          <cell r="T635" t="str">
            <v>ROSARIO</v>
          </cell>
          <cell r="U635" t="str">
            <v>CAVERO</v>
          </cell>
          <cell r="V635" t="str">
            <v>TOMAYLLA</v>
          </cell>
          <cell r="W635" t="str">
            <v>SIN DATOS</v>
          </cell>
          <cell r="X635" t="str">
            <v>27/07/1972</v>
          </cell>
          <cell r="Y635" t="str">
            <v>Femenino</v>
          </cell>
          <cell r="Z635" t="str">
            <v>Soltero</v>
          </cell>
          <cell r="AA635" t="str">
            <v>JR.MATEO PUMACAHUA 109</v>
          </cell>
          <cell r="AB635" t="str">
            <v>10314802808</v>
          </cell>
          <cell r="AC635" t="str">
            <v>rosariocaverot@hotmail.com</v>
          </cell>
          <cell r="AD635" t="str">
            <v>998402238</v>
          </cell>
          <cell r="AE635" t="str">
            <v>Superior Universitario</v>
          </cell>
          <cell r="AF635" t="str">
            <v>Superior completo</v>
          </cell>
          <cell r="AG635" t="str">
            <v>MEDICO CIRUJANO</v>
          </cell>
          <cell r="AH635" t="str">
            <v>TITULO</v>
          </cell>
        </row>
        <row r="636">
          <cell r="S636" t="str">
            <v>47020835</v>
          </cell>
          <cell r="T636" t="str">
            <v>NADEYRA RENEE</v>
          </cell>
          <cell r="U636" t="str">
            <v>MONTENEGRO</v>
          </cell>
          <cell r="V636" t="str">
            <v>ALARCON</v>
          </cell>
          <cell r="W636">
            <v>0</v>
          </cell>
          <cell r="X636" t="str">
            <v>1991-07-18</v>
          </cell>
          <cell r="Y636" t="str">
            <v>Femenino</v>
          </cell>
          <cell r="Z636">
            <v>0</v>
          </cell>
          <cell r="AA636">
            <v>0</v>
          </cell>
          <cell r="AB636" t="str">
            <v>10470208355</v>
          </cell>
          <cell r="AC636" t="str">
            <v>nadeyra18@gmail.com</v>
          </cell>
          <cell r="AD636" t="str">
            <v>957830925</v>
          </cell>
          <cell r="AE636">
            <v>0</v>
          </cell>
          <cell r="AF636">
            <v>0</v>
          </cell>
          <cell r="AG636" t="str">
            <v>PSICOLOGO</v>
          </cell>
          <cell r="AH636" t="str">
            <v>TITULO</v>
          </cell>
        </row>
        <row r="637">
          <cell r="S637" t="str">
            <v>43565327</v>
          </cell>
          <cell r="T637" t="str">
            <v>PABLO</v>
          </cell>
          <cell r="U637" t="str">
            <v>AREVALO</v>
          </cell>
          <cell r="V637" t="str">
            <v>PACHECO</v>
          </cell>
          <cell r="W637">
            <v>0</v>
          </cell>
          <cell r="X637" t="str">
            <v>1981-04-28</v>
          </cell>
          <cell r="Y637" t="str">
            <v>Masculino</v>
          </cell>
          <cell r="Z637">
            <v>0</v>
          </cell>
          <cell r="AA637">
            <v>0</v>
          </cell>
          <cell r="AB637">
            <v>0</v>
          </cell>
          <cell r="AC637">
            <v>0</v>
          </cell>
          <cell r="AD637" t="str">
            <v>973271140</v>
          </cell>
          <cell r="AE637">
            <v>0</v>
          </cell>
          <cell r="AF637">
            <v>0</v>
          </cell>
          <cell r="AG637" t="str">
            <v>TECNICO EN COMPUTACION E INFORMATICA/EN COMPUTADORAS</v>
          </cell>
          <cell r="AH637" t="str">
            <v>BACHILLER</v>
          </cell>
        </row>
        <row r="638">
          <cell r="S638" t="str">
            <v>45067885</v>
          </cell>
          <cell r="T638" t="str">
            <v>NERVAR</v>
          </cell>
          <cell r="U638" t="str">
            <v>OJEDA</v>
          </cell>
          <cell r="V638" t="str">
            <v>PORRAS</v>
          </cell>
          <cell r="W638">
            <v>0</v>
          </cell>
          <cell r="X638" t="str">
            <v>1988-05-11</v>
          </cell>
          <cell r="Y638" t="str">
            <v>Masculino</v>
          </cell>
          <cell r="Z638">
            <v>0</v>
          </cell>
          <cell r="AA638">
            <v>0</v>
          </cell>
          <cell r="AB638">
            <v>0</v>
          </cell>
          <cell r="AC638">
            <v>0</v>
          </cell>
          <cell r="AD638">
            <v>0</v>
          </cell>
          <cell r="AE638">
            <v>0</v>
          </cell>
          <cell r="AF638">
            <v>0</v>
          </cell>
          <cell r="AG638">
            <v>0</v>
          </cell>
          <cell r="AH638">
            <v>0</v>
          </cell>
        </row>
        <row r="639">
          <cell r="S639" t="str">
            <v>31463999</v>
          </cell>
          <cell r="T639" t="str">
            <v>JUAN</v>
          </cell>
          <cell r="U639" t="str">
            <v>PILLACA</v>
          </cell>
          <cell r="V639" t="str">
            <v>RAMOS</v>
          </cell>
          <cell r="W639">
            <v>0</v>
          </cell>
          <cell r="X639" t="str">
            <v>1965-02-08</v>
          </cell>
          <cell r="Y639" t="str">
            <v>Masculino</v>
          </cell>
          <cell r="Z639">
            <v>0</v>
          </cell>
          <cell r="AA639">
            <v>0</v>
          </cell>
          <cell r="AB639">
            <v>0</v>
          </cell>
          <cell r="AC639">
            <v>0</v>
          </cell>
          <cell r="AD639" t="str">
            <v>975957411</v>
          </cell>
          <cell r="AE639">
            <v>0</v>
          </cell>
          <cell r="AF639">
            <v>0</v>
          </cell>
          <cell r="AG639" t="str">
            <v>* SIN PROFESIÓN NI CARRERA TÉCNICA</v>
          </cell>
          <cell r="AH639">
            <v>0</v>
          </cell>
        </row>
        <row r="640">
          <cell r="S640" t="str">
            <v>70239116</v>
          </cell>
          <cell r="T640" t="str">
            <v>DORA</v>
          </cell>
          <cell r="U640" t="str">
            <v>GUILLEN</v>
          </cell>
          <cell r="V640" t="str">
            <v>PAREJA</v>
          </cell>
          <cell r="W640" t="str">
            <v>SIN DATOS</v>
          </cell>
          <cell r="X640" t="str">
            <v>04/03/1988</v>
          </cell>
          <cell r="Y640" t="str">
            <v>Femenino</v>
          </cell>
          <cell r="Z640" t="str">
            <v>Soltero</v>
          </cell>
          <cell r="AA640" t="str">
            <v>BARRIO LLIMPE</v>
          </cell>
          <cell r="AB640">
            <v>0</v>
          </cell>
          <cell r="AC640" t="str">
            <v>doraguillen04@gmail.com</v>
          </cell>
          <cell r="AD640" t="str">
            <v>999717617</v>
          </cell>
          <cell r="AE640" t="str">
            <v>Superior Técnico</v>
          </cell>
          <cell r="AF640" t="str">
            <v>Técnico superior completo</v>
          </cell>
          <cell r="AG640" t="str">
            <v>TECNICO EN COMPUTACION E INFORMATICA/EN COMPUTADORAS</v>
          </cell>
          <cell r="AH640" t="str">
            <v>TITULO</v>
          </cell>
        </row>
        <row r="641">
          <cell r="S641" t="str">
            <v>31467952</v>
          </cell>
          <cell r="T641" t="str">
            <v>PLINIO</v>
          </cell>
          <cell r="U641" t="str">
            <v>CABRERA</v>
          </cell>
          <cell r="V641" t="str">
            <v>ALANHYA</v>
          </cell>
          <cell r="W641" t="str">
            <v>SIN DATOS</v>
          </cell>
          <cell r="X641" t="str">
            <v>08/02/1971</v>
          </cell>
          <cell r="Y641" t="str">
            <v>Masculino</v>
          </cell>
          <cell r="Z641" t="str">
            <v>Soltero</v>
          </cell>
          <cell r="AA641" t="str">
            <v>BARRIO LLIMPE</v>
          </cell>
          <cell r="AB641" t="str">
            <v>10314679526</v>
          </cell>
          <cell r="AC641">
            <v>0</v>
          </cell>
          <cell r="AD641">
            <v>0</v>
          </cell>
          <cell r="AE641" t="str">
            <v>Secundaria</v>
          </cell>
          <cell r="AF641" t="str">
            <v>Secundaria completa</v>
          </cell>
          <cell r="AG641">
            <v>0</v>
          </cell>
          <cell r="AH641">
            <v>0</v>
          </cell>
        </row>
        <row r="642">
          <cell r="S642" t="str">
            <v>41138582</v>
          </cell>
          <cell r="T642" t="str">
            <v>ALEXANDER ULISES</v>
          </cell>
          <cell r="U642" t="str">
            <v>GARCIA</v>
          </cell>
          <cell r="V642" t="str">
            <v>ROSPIGLIOSI</v>
          </cell>
          <cell r="W642" t="str">
            <v>SIN DATOS</v>
          </cell>
          <cell r="X642" t="str">
            <v>10/01/1981</v>
          </cell>
          <cell r="Y642" t="str">
            <v>Masculino</v>
          </cell>
          <cell r="Z642" t="str">
            <v>Casado</v>
          </cell>
          <cell r="AA642" t="str">
            <v>C.P.CANYAR S/N</v>
          </cell>
          <cell r="AB642">
            <v>0</v>
          </cell>
          <cell r="AC642">
            <v>0</v>
          </cell>
          <cell r="AD642">
            <v>0</v>
          </cell>
          <cell r="AE642" t="str">
            <v>Superior Universitario</v>
          </cell>
          <cell r="AF642" t="str">
            <v>Superior completo</v>
          </cell>
          <cell r="AG642" t="str">
            <v>PSICOLOGO</v>
          </cell>
          <cell r="AH642" t="str">
            <v>TITULO</v>
          </cell>
        </row>
        <row r="643">
          <cell r="S643" t="str">
            <v>45211695</v>
          </cell>
          <cell r="T643" t="str">
            <v>JORGE ANDRES</v>
          </cell>
          <cell r="U643" t="str">
            <v>FUENTES</v>
          </cell>
          <cell r="V643" t="str">
            <v>VENTURA</v>
          </cell>
          <cell r="W643" t="str">
            <v>SIN DATOS</v>
          </cell>
          <cell r="X643" t="str">
            <v>28/02/1988</v>
          </cell>
          <cell r="Y643" t="str">
            <v>Masculino</v>
          </cell>
          <cell r="Z643" t="str">
            <v>Soltero</v>
          </cell>
          <cell r="AA643" t="str">
            <v>CALLE PAKAMUROS 2318 SECTOR PUEBLO LIBRE</v>
          </cell>
          <cell r="AB643">
            <v>0</v>
          </cell>
          <cell r="AC643">
            <v>0</v>
          </cell>
          <cell r="AD643">
            <v>0</v>
          </cell>
          <cell r="AE643" t="str">
            <v>Superior Universitario</v>
          </cell>
          <cell r="AF643" t="str">
            <v>Superior completo</v>
          </cell>
          <cell r="AG643" t="str">
            <v>PSICOLOGO</v>
          </cell>
          <cell r="AH643" t="str">
            <v>TITULO</v>
          </cell>
        </row>
        <row r="644">
          <cell r="S644" t="str">
            <v>47651289</v>
          </cell>
          <cell r="T644" t="str">
            <v>KEVIN LARRY</v>
          </cell>
          <cell r="U644" t="str">
            <v>PORTILLO</v>
          </cell>
          <cell r="V644" t="str">
            <v>PEREZ</v>
          </cell>
          <cell r="W644" t="str">
            <v>SIN DATOS</v>
          </cell>
          <cell r="X644" t="str">
            <v>15/05/1992</v>
          </cell>
          <cell r="Y644" t="str">
            <v>Masculino</v>
          </cell>
          <cell r="Z644" t="str">
            <v>Soltero</v>
          </cell>
          <cell r="AA644" t="str">
            <v>LOS DURAZNOS</v>
          </cell>
          <cell r="AB644">
            <v>0</v>
          </cell>
          <cell r="AC644" t="str">
            <v>kevinlarry27@gmail.com,larry_kevin@outlook.es</v>
          </cell>
          <cell r="AD644" t="str">
            <v>910987294,926320391</v>
          </cell>
          <cell r="AE644" t="str">
            <v>Superior Técnico</v>
          </cell>
          <cell r="AF644" t="str">
            <v>Técnico superior completo</v>
          </cell>
          <cell r="AG644" t="str">
            <v>TECNICO EN COMPUTACION E INFORMATICA/EN COMPUTADORAS</v>
          </cell>
          <cell r="AH644" t="str">
            <v>TITULO</v>
          </cell>
        </row>
        <row r="645">
          <cell r="S645" t="str">
            <v>28270148</v>
          </cell>
          <cell r="T645" t="str">
            <v>MARCELINA</v>
          </cell>
          <cell r="U645" t="str">
            <v>CORAHUA</v>
          </cell>
          <cell r="V645" t="str">
            <v>CONDORE</v>
          </cell>
          <cell r="W645" t="str">
            <v>SIN DATOS</v>
          </cell>
          <cell r="X645" t="str">
            <v>14/08/1948</v>
          </cell>
          <cell r="Y645" t="str">
            <v>Femenino</v>
          </cell>
          <cell r="Z645" t="str">
            <v>Casado</v>
          </cell>
          <cell r="AA645" t="str">
            <v>JR.ASAMBLEA NRO.412</v>
          </cell>
          <cell r="AB645">
            <v>0</v>
          </cell>
          <cell r="AC645">
            <v>0</v>
          </cell>
          <cell r="AD645" t="str">
            <v>990550399</v>
          </cell>
          <cell r="AE645" t="str">
            <v>Superior Universitario</v>
          </cell>
          <cell r="AF645" t="str">
            <v>Superior completo</v>
          </cell>
          <cell r="AG645" t="str">
            <v>OBSTETRA</v>
          </cell>
          <cell r="AH645" t="str">
            <v>TITULO</v>
          </cell>
        </row>
        <row r="646">
          <cell r="S646" t="str">
            <v>70494708</v>
          </cell>
          <cell r="T646" t="str">
            <v>EDWIN ROGER</v>
          </cell>
          <cell r="U646" t="str">
            <v>GUTIERREZ</v>
          </cell>
          <cell r="V646" t="str">
            <v>ALTAMIRANO</v>
          </cell>
          <cell r="W646" t="str">
            <v>SIN DATOS</v>
          </cell>
          <cell r="X646" t="str">
            <v>06/01/1991</v>
          </cell>
          <cell r="Y646" t="str">
            <v>Masculino</v>
          </cell>
          <cell r="Z646" t="str">
            <v>Soltero</v>
          </cell>
          <cell r="AA646" t="str">
            <v>PSJ.LOS CLAVELES 124</v>
          </cell>
          <cell r="AB646">
            <v>0</v>
          </cell>
          <cell r="AC646">
            <v>0</v>
          </cell>
          <cell r="AD646">
            <v>0</v>
          </cell>
          <cell r="AE646" t="str">
            <v>Superior Universitario</v>
          </cell>
          <cell r="AF646" t="str">
            <v>Superior completo</v>
          </cell>
          <cell r="AG646" t="str">
            <v>ENFERMERA(O)</v>
          </cell>
          <cell r="AH646" t="str">
            <v>EGRESADO</v>
          </cell>
        </row>
        <row r="647">
          <cell r="S647" t="str">
            <v>70834918</v>
          </cell>
          <cell r="T647" t="str">
            <v>ISRAEL DAVID</v>
          </cell>
          <cell r="U647" t="str">
            <v>HUAMAN</v>
          </cell>
          <cell r="V647" t="str">
            <v>CRUZ</v>
          </cell>
          <cell r="W647" t="str">
            <v>SIN DATOS</v>
          </cell>
          <cell r="X647" t="str">
            <v>26/02/1997</v>
          </cell>
          <cell r="Y647" t="str">
            <v>Masculino</v>
          </cell>
          <cell r="Z647" t="str">
            <v>Soltero</v>
          </cell>
          <cell r="AA647" t="str">
            <v>BARRIO TOTORAL S/N</v>
          </cell>
          <cell r="AB647">
            <v>0</v>
          </cell>
          <cell r="AC647">
            <v>0</v>
          </cell>
          <cell r="AD647">
            <v>0</v>
          </cell>
          <cell r="AE647" t="str">
            <v>Superior Universitario</v>
          </cell>
          <cell r="AF647" t="str">
            <v>Superior completo</v>
          </cell>
          <cell r="AG647" t="str">
            <v>ENFERMERA(O)</v>
          </cell>
          <cell r="AH647" t="str">
            <v>EGRESADO</v>
          </cell>
        </row>
        <row r="648">
          <cell r="S648" t="str">
            <v>47341833</v>
          </cell>
          <cell r="T648" t="str">
            <v>JIMMY DIEGO</v>
          </cell>
          <cell r="U648" t="str">
            <v>PALOMINO</v>
          </cell>
          <cell r="V648" t="str">
            <v>LOA</v>
          </cell>
          <cell r="W648" t="str">
            <v>SIN DATOS</v>
          </cell>
          <cell r="X648" t="str">
            <v>21/04/1992</v>
          </cell>
          <cell r="Y648" t="str">
            <v>Masculino</v>
          </cell>
          <cell r="Z648" t="str">
            <v>Soltero</v>
          </cell>
          <cell r="AA648" t="str">
            <v>PEDRO DRINOT</v>
          </cell>
          <cell r="AB648">
            <v>0</v>
          </cell>
          <cell r="AC648">
            <v>0</v>
          </cell>
          <cell r="AD648">
            <v>0</v>
          </cell>
          <cell r="AE648" t="str">
            <v>Superior Universitario</v>
          </cell>
          <cell r="AF648" t="str">
            <v>Superior completo</v>
          </cell>
          <cell r="AG648" t="str">
            <v>PSICOLOGO</v>
          </cell>
          <cell r="AH648" t="str">
            <v>TITULO</v>
          </cell>
        </row>
        <row r="649">
          <cell r="S649" t="str">
            <v>41282325</v>
          </cell>
          <cell r="T649" t="str">
            <v>JUAN CARLOS</v>
          </cell>
          <cell r="U649" t="str">
            <v>SERRUCHE</v>
          </cell>
          <cell r="V649" t="str">
            <v>TAMANI</v>
          </cell>
          <cell r="W649" t="str">
            <v>SIN DATOS</v>
          </cell>
          <cell r="X649" t="str">
            <v>16/12/1981</v>
          </cell>
          <cell r="Y649" t="str">
            <v>Masculino</v>
          </cell>
          <cell r="Z649" t="str">
            <v>Soltero</v>
          </cell>
          <cell r="AA649" t="str">
            <v>JR.HUAYNA CAPAC 109 P.JOVEN 9 DE OCTUBRE</v>
          </cell>
          <cell r="AB649" t="str">
            <v>10412823520</v>
          </cell>
          <cell r="AC649">
            <v>0</v>
          </cell>
          <cell r="AD649">
            <v>0</v>
          </cell>
          <cell r="AE649">
            <v>0</v>
          </cell>
          <cell r="AF649">
            <v>0</v>
          </cell>
          <cell r="AG649">
            <v>0</v>
          </cell>
          <cell r="AH649">
            <v>0</v>
          </cell>
        </row>
        <row r="650">
          <cell r="S650" t="str">
            <v>47523199</v>
          </cell>
          <cell r="T650" t="str">
            <v>GISSELL PAMELA</v>
          </cell>
          <cell r="U650" t="str">
            <v>ZEVALLOS</v>
          </cell>
          <cell r="V650" t="str">
            <v>FERNANDEZ</v>
          </cell>
          <cell r="W650" t="str">
            <v>SIN DATOS</v>
          </cell>
          <cell r="X650" t="str">
            <v>26/07/1990</v>
          </cell>
          <cell r="Y650" t="str">
            <v>Femenino</v>
          </cell>
          <cell r="Z650" t="str">
            <v>Soltero</v>
          </cell>
          <cell r="AA650" t="str">
            <v>LOS CHANCAS</v>
          </cell>
          <cell r="AB650">
            <v>0</v>
          </cell>
          <cell r="AC650">
            <v>0</v>
          </cell>
          <cell r="AD650">
            <v>0</v>
          </cell>
          <cell r="AE650" t="str">
            <v>Superior Técnico</v>
          </cell>
          <cell r="AF650" t="str">
            <v>Técnico superior completo</v>
          </cell>
          <cell r="AG650" t="str">
            <v>TECNICO EN ENFERMERIA</v>
          </cell>
          <cell r="AH650" t="str">
            <v>TITULO</v>
          </cell>
        </row>
        <row r="651">
          <cell r="S651" t="str">
            <v>71863416</v>
          </cell>
          <cell r="T651" t="str">
            <v>LEYDY</v>
          </cell>
          <cell r="U651" t="str">
            <v>MARCAS</v>
          </cell>
          <cell r="V651" t="str">
            <v>VALDEZ</v>
          </cell>
          <cell r="W651" t="str">
            <v>SIN DATOS</v>
          </cell>
          <cell r="X651" t="str">
            <v>11/08/1996</v>
          </cell>
          <cell r="Y651" t="str">
            <v>Femenino</v>
          </cell>
          <cell r="Z651" t="str">
            <v>Soltero</v>
          </cell>
          <cell r="AA651" t="str">
            <v>ANEXO TACTA</v>
          </cell>
          <cell r="AB651">
            <v>0</v>
          </cell>
          <cell r="AC651">
            <v>0</v>
          </cell>
          <cell r="AD651">
            <v>0</v>
          </cell>
          <cell r="AE651" t="str">
            <v>Superior Técnico</v>
          </cell>
          <cell r="AF651" t="str">
            <v>Técnico superior completo</v>
          </cell>
          <cell r="AG651" t="str">
            <v>TECNICO EN ENFERMERIA</v>
          </cell>
          <cell r="AH651" t="str">
            <v>TITULO</v>
          </cell>
        </row>
        <row r="652">
          <cell r="S652" t="str">
            <v>46371566</v>
          </cell>
          <cell r="T652" t="str">
            <v>CECILIA BEATRIZ</v>
          </cell>
          <cell r="U652" t="str">
            <v>EYZAGUIRRE</v>
          </cell>
          <cell r="V652" t="str">
            <v>ROJAS</v>
          </cell>
          <cell r="W652" t="str">
            <v>SIN DATOS</v>
          </cell>
          <cell r="X652" t="str">
            <v>16/05/1990</v>
          </cell>
          <cell r="Y652" t="str">
            <v>Femenino</v>
          </cell>
          <cell r="Z652" t="str">
            <v>Soltero</v>
          </cell>
          <cell r="AA652" t="str">
            <v>SIN DATOS</v>
          </cell>
          <cell r="AB652">
            <v>0</v>
          </cell>
          <cell r="AC652">
            <v>0</v>
          </cell>
          <cell r="AD652">
            <v>0</v>
          </cell>
          <cell r="AE652" t="str">
            <v>Superior Universitario</v>
          </cell>
          <cell r="AF652" t="str">
            <v>Superior completo</v>
          </cell>
          <cell r="AG652" t="str">
            <v>NUTRICIONISTA</v>
          </cell>
          <cell r="AH652" t="str">
            <v>TITULO</v>
          </cell>
        </row>
        <row r="653">
          <cell r="S653" t="str">
            <v>72103184</v>
          </cell>
          <cell r="T653" t="str">
            <v>STEFANY MILAGROS</v>
          </cell>
          <cell r="U653" t="str">
            <v>HUERTA</v>
          </cell>
          <cell r="V653" t="str">
            <v>VERASTEGUI</v>
          </cell>
          <cell r="W653" t="str">
            <v>SIN DATOS</v>
          </cell>
          <cell r="X653" t="str">
            <v>19/10/1992</v>
          </cell>
          <cell r="Y653" t="str">
            <v>Femenino</v>
          </cell>
          <cell r="Z653" t="str">
            <v>Soltero</v>
          </cell>
          <cell r="AA653" t="str">
            <v>GUADALUPE VICTORIA</v>
          </cell>
          <cell r="AB653">
            <v>0</v>
          </cell>
          <cell r="AC653">
            <v>0</v>
          </cell>
          <cell r="AD653">
            <v>0</v>
          </cell>
          <cell r="AE653" t="str">
            <v>Superior Universitario</v>
          </cell>
          <cell r="AF653" t="str">
            <v>Superior completo</v>
          </cell>
          <cell r="AG653" t="str">
            <v>PSICOLOGO</v>
          </cell>
          <cell r="AH653" t="str">
            <v>TITULO</v>
          </cell>
        </row>
        <row r="654">
          <cell r="S654" t="str">
            <v>70477971</v>
          </cell>
          <cell r="T654" t="str">
            <v>ANA</v>
          </cell>
          <cell r="U654" t="str">
            <v>CARBAJAL</v>
          </cell>
          <cell r="V654" t="str">
            <v>CACERES</v>
          </cell>
          <cell r="W654" t="str">
            <v>SIN DATOS</v>
          </cell>
          <cell r="X654" t="str">
            <v>20/04/1991</v>
          </cell>
          <cell r="Y654" t="str">
            <v>Femenino</v>
          </cell>
          <cell r="Z654" t="str">
            <v>Soltero</v>
          </cell>
          <cell r="AA654" t="str">
            <v>JR.INCA GARCILAZO DE LA VEGA S/N</v>
          </cell>
          <cell r="AB654">
            <v>0</v>
          </cell>
          <cell r="AC654">
            <v>0</v>
          </cell>
          <cell r="AD654">
            <v>0</v>
          </cell>
          <cell r="AE654" t="str">
            <v>Superior Universitario</v>
          </cell>
          <cell r="AF654" t="str">
            <v>Superior completo</v>
          </cell>
          <cell r="AG654" t="str">
            <v>CONTADOR PUBLICO</v>
          </cell>
          <cell r="AH654" t="str">
            <v>BACHILLER</v>
          </cell>
        </row>
        <row r="655">
          <cell r="S655" t="str">
            <v>76806815</v>
          </cell>
          <cell r="T655" t="str">
            <v>AYDEE</v>
          </cell>
          <cell r="U655" t="str">
            <v>SALCEDO</v>
          </cell>
          <cell r="V655" t="str">
            <v>HUACRE</v>
          </cell>
          <cell r="W655" t="str">
            <v>SIN DATOS</v>
          </cell>
          <cell r="X655" t="str">
            <v>27/11/1994</v>
          </cell>
          <cell r="Y655" t="str">
            <v>Femenino</v>
          </cell>
          <cell r="Z655" t="str">
            <v>Soltero</v>
          </cell>
          <cell r="AA655" t="str">
            <v>FRANCISCO VENEGAS S/N</v>
          </cell>
          <cell r="AB655">
            <v>0</v>
          </cell>
          <cell r="AC655">
            <v>0</v>
          </cell>
          <cell r="AD655">
            <v>0</v>
          </cell>
          <cell r="AE655" t="str">
            <v>Superior Técnico</v>
          </cell>
          <cell r="AF655" t="str">
            <v>Técnico superior completo</v>
          </cell>
          <cell r="AG655" t="str">
            <v>TECNICO EN ENFERMERIA</v>
          </cell>
          <cell r="AH655" t="str">
            <v>TITULO</v>
          </cell>
        </row>
        <row r="656">
          <cell r="S656" t="str">
            <v>76033242</v>
          </cell>
          <cell r="T656" t="str">
            <v>SOL MARIA</v>
          </cell>
          <cell r="U656" t="str">
            <v>PULTAY</v>
          </cell>
          <cell r="V656" t="str">
            <v>ACEVEDO</v>
          </cell>
          <cell r="W656" t="str">
            <v>SIN DATOS</v>
          </cell>
          <cell r="X656" t="str">
            <v>10/12/1998</v>
          </cell>
          <cell r="Y656" t="str">
            <v>Femenino</v>
          </cell>
          <cell r="Z656" t="str">
            <v>Soltero</v>
          </cell>
          <cell r="AA656" t="str">
            <v>SIN DATOS</v>
          </cell>
          <cell r="AB656">
            <v>0</v>
          </cell>
          <cell r="AC656">
            <v>0</v>
          </cell>
          <cell r="AD656">
            <v>0</v>
          </cell>
          <cell r="AE656" t="str">
            <v>Superior Técnico</v>
          </cell>
          <cell r="AF656" t="str">
            <v>Técnico superior completo</v>
          </cell>
          <cell r="AG656">
            <v>0</v>
          </cell>
          <cell r="AH656">
            <v>0</v>
          </cell>
        </row>
        <row r="657">
          <cell r="S657" t="str">
            <v>76033243</v>
          </cell>
          <cell r="T657" t="str">
            <v>DUBERLY FRANZ</v>
          </cell>
          <cell r="U657" t="str">
            <v>PARI</v>
          </cell>
          <cell r="V657" t="str">
            <v>COLQUE</v>
          </cell>
          <cell r="W657" t="str">
            <v>SIN DATOS</v>
          </cell>
          <cell r="X657" t="str">
            <v>23/11/2003</v>
          </cell>
          <cell r="Y657" t="str">
            <v>Masculino</v>
          </cell>
          <cell r="Z657" t="str">
            <v>Soltero</v>
          </cell>
          <cell r="AA657" t="str">
            <v>HUALLAGA MZ-B11 LT-9B-1 URB.TAOPARACHI</v>
          </cell>
          <cell r="AB657">
            <v>0</v>
          </cell>
          <cell r="AC657">
            <v>0</v>
          </cell>
          <cell r="AD657">
            <v>0</v>
          </cell>
          <cell r="AE657" t="str">
            <v>Superior Técnico</v>
          </cell>
          <cell r="AF657" t="str">
            <v>Técnico superior completo</v>
          </cell>
          <cell r="AG657">
            <v>0</v>
          </cell>
          <cell r="AH657">
            <v>0</v>
          </cell>
        </row>
        <row r="658">
          <cell r="S658" t="str">
            <v>77478382</v>
          </cell>
          <cell r="T658" t="str">
            <v>THALIA</v>
          </cell>
          <cell r="U658" t="str">
            <v>GARCIA</v>
          </cell>
          <cell r="V658" t="str">
            <v>NAUTO</v>
          </cell>
          <cell r="W658" t="str">
            <v>SIN DATOS</v>
          </cell>
          <cell r="X658" t="str">
            <v>12/03/1997</v>
          </cell>
          <cell r="Y658" t="str">
            <v>Femenino</v>
          </cell>
          <cell r="Z658" t="str">
            <v>Soltero</v>
          </cell>
          <cell r="AA658" t="str">
            <v>ASOC.PAMPAHUASI LT.26 VITARTE</v>
          </cell>
          <cell r="AB658" t="str">
            <v>10774783828</v>
          </cell>
          <cell r="AC658">
            <v>0</v>
          </cell>
          <cell r="AD658">
            <v>0</v>
          </cell>
          <cell r="AE658" t="str">
            <v>Superior Universitario</v>
          </cell>
          <cell r="AF658" t="str">
            <v>Superior completo</v>
          </cell>
          <cell r="AG658" t="str">
            <v>NUTRICIONISTA</v>
          </cell>
          <cell r="AH658" t="str">
            <v>BACHILLER</v>
          </cell>
        </row>
        <row r="659">
          <cell r="S659" t="str">
            <v>44059678</v>
          </cell>
          <cell r="T659" t="str">
            <v>DARLIN EDUARDO</v>
          </cell>
          <cell r="U659" t="str">
            <v>RUIZ</v>
          </cell>
          <cell r="V659" t="str">
            <v>MEZA</v>
          </cell>
          <cell r="W659">
            <v>0</v>
          </cell>
          <cell r="X659" t="str">
            <v>1986-12-25</v>
          </cell>
          <cell r="Y659" t="str">
            <v>Masculino</v>
          </cell>
          <cell r="Z659">
            <v>0</v>
          </cell>
          <cell r="AA659">
            <v>0</v>
          </cell>
          <cell r="AB659">
            <v>0</v>
          </cell>
          <cell r="AC659" t="str">
            <v>piojo0808@hotmail.com</v>
          </cell>
          <cell r="AD659" t="str">
            <v>993487873</v>
          </cell>
          <cell r="AE659">
            <v>0</v>
          </cell>
          <cell r="AF659">
            <v>0</v>
          </cell>
          <cell r="AG659" t="str">
            <v>MEDICO CIRUJANO</v>
          </cell>
          <cell r="AH659">
            <v>0</v>
          </cell>
        </row>
        <row r="660">
          <cell r="S660" t="str">
            <v>70025739</v>
          </cell>
          <cell r="T660" t="str">
            <v>JHON ARNOLD</v>
          </cell>
          <cell r="U660" t="str">
            <v>RISCO</v>
          </cell>
          <cell r="V660" t="str">
            <v>GARCIA</v>
          </cell>
          <cell r="W660" t="str">
            <v>SIN DATOS</v>
          </cell>
          <cell r="X660" t="str">
            <v>27/08/1993</v>
          </cell>
          <cell r="Y660" t="str">
            <v>Masculino</v>
          </cell>
          <cell r="Z660" t="str">
            <v>Soltero</v>
          </cell>
          <cell r="AA660" t="str">
            <v>CALLE 67 MZ.S2 LT.27</v>
          </cell>
          <cell r="AB660" t="str">
            <v>10700257393</v>
          </cell>
          <cell r="AC660">
            <v>0</v>
          </cell>
          <cell r="AD660">
            <v>0</v>
          </cell>
          <cell r="AE660" t="str">
            <v>Superior Universitario</v>
          </cell>
          <cell r="AF660" t="str">
            <v>Superior completo</v>
          </cell>
          <cell r="AG660" t="str">
            <v>MEDICO CIRUJANO</v>
          </cell>
          <cell r="AH660" t="str">
            <v>TITULO</v>
          </cell>
        </row>
        <row r="661">
          <cell r="S661" t="str">
            <v>73099887</v>
          </cell>
          <cell r="T661" t="str">
            <v>RICARDO</v>
          </cell>
          <cell r="U661" t="str">
            <v>QUISPITUPA</v>
          </cell>
          <cell r="V661" t="str">
            <v>GARCIA</v>
          </cell>
          <cell r="W661" t="str">
            <v>SIN DATOS</v>
          </cell>
          <cell r="X661" t="str">
            <v>08/02/1996</v>
          </cell>
          <cell r="Y661" t="str">
            <v>Masculino</v>
          </cell>
          <cell r="Z661" t="str">
            <v>Soltero</v>
          </cell>
          <cell r="AA661" t="str">
            <v>AV. ARENAS 132</v>
          </cell>
          <cell r="AB661">
            <v>0</v>
          </cell>
          <cell r="AC661" t="str">
            <v>rickqg17@gmail.com</v>
          </cell>
          <cell r="AD661" t="str">
            <v>922033215</v>
          </cell>
          <cell r="AE661" t="str">
            <v>Superior Universitario</v>
          </cell>
          <cell r="AF661" t="str">
            <v>Superior completo</v>
          </cell>
          <cell r="AG661" t="str">
            <v>MEDICO CIRUJANO</v>
          </cell>
          <cell r="AH661" t="str">
            <v>TITULO</v>
          </cell>
        </row>
        <row r="662">
          <cell r="S662" t="str">
            <v>40980918</v>
          </cell>
          <cell r="T662" t="str">
            <v>NELY</v>
          </cell>
          <cell r="U662" t="str">
            <v>MENDOZA</v>
          </cell>
          <cell r="V662" t="str">
            <v>OCHOA</v>
          </cell>
          <cell r="W662">
            <v>0</v>
          </cell>
          <cell r="X662" t="str">
            <v>1981-08-17</v>
          </cell>
          <cell r="Y662" t="str">
            <v>Femenino</v>
          </cell>
          <cell r="Z662">
            <v>0</v>
          </cell>
          <cell r="AA662">
            <v>0</v>
          </cell>
          <cell r="AB662">
            <v>0</v>
          </cell>
          <cell r="AC662">
            <v>0</v>
          </cell>
          <cell r="AD662" t="str">
            <v>985847932</v>
          </cell>
          <cell r="AE662">
            <v>0</v>
          </cell>
          <cell r="AF662">
            <v>0</v>
          </cell>
          <cell r="AG662" t="str">
            <v>TECNICO EN ENFERMERIA</v>
          </cell>
          <cell r="AH662">
            <v>0</v>
          </cell>
        </row>
        <row r="663">
          <cell r="S663" t="str">
            <v>47086563</v>
          </cell>
          <cell r="T663" t="str">
            <v>JULIA VICTORIA</v>
          </cell>
          <cell r="U663" t="str">
            <v>TORRES</v>
          </cell>
          <cell r="V663" t="str">
            <v>DEL AGUILA</v>
          </cell>
          <cell r="W663" t="str">
            <v>SIN DATOS</v>
          </cell>
          <cell r="X663" t="str">
            <v>14/05/1991</v>
          </cell>
          <cell r="Y663" t="str">
            <v>Femenino</v>
          </cell>
          <cell r="Z663" t="str">
            <v>Soltero</v>
          </cell>
          <cell r="AA663" t="str">
            <v>FRANCISCO ALMENARA</v>
          </cell>
          <cell r="AB663">
            <v>0</v>
          </cell>
          <cell r="AC663" t="str">
            <v>juliavta1991@gmail.com</v>
          </cell>
          <cell r="AD663" t="str">
            <v>940401008</v>
          </cell>
          <cell r="AE663" t="str">
            <v>Superior Universitario</v>
          </cell>
          <cell r="AF663" t="str">
            <v>Superior completo</v>
          </cell>
          <cell r="AG663" t="str">
            <v>MEDICO CIRUJANO</v>
          </cell>
          <cell r="AH663" t="str">
            <v>TITULO</v>
          </cell>
        </row>
        <row r="664">
          <cell r="S664" t="str">
            <v>31487897</v>
          </cell>
          <cell r="T664" t="str">
            <v>JULIAN</v>
          </cell>
          <cell r="U664" t="str">
            <v>ALIENDRES</v>
          </cell>
          <cell r="V664" t="str">
            <v>LAGOS</v>
          </cell>
          <cell r="W664">
            <v>0</v>
          </cell>
          <cell r="X664" t="str">
            <v>1965-12-08</v>
          </cell>
          <cell r="Y664" t="str">
            <v>Masculino</v>
          </cell>
          <cell r="Z664">
            <v>0</v>
          </cell>
          <cell r="AA664">
            <v>0</v>
          </cell>
          <cell r="AB664">
            <v>0</v>
          </cell>
          <cell r="AC664" t="str">
            <v>luisjal25@hotmail.com</v>
          </cell>
          <cell r="AD664" t="str">
            <v>985396091</v>
          </cell>
          <cell r="AE664">
            <v>0</v>
          </cell>
          <cell r="AF664">
            <v>0</v>
          </cell>
          <cell r="AG664">
            <v>0</v>
          </cell>
          <cell r="AH664" t="str">
            <v>TITULO</v>
          </cell>
        </row>
        <row r="665">
          <cell r="S665" t="str">
            <v>10213838</v>
          </cell>
          <cell r="T665" t="str">
            <v>BERONICA</v>
          </cell>
          <cell r="U665" t="str">
            <v>RIVAS</v>
          </cell>
          <cell r="V665" t="str">
            <v>GARAY</v>
          </cell>
          <cell r="W665" t="str">
            <v>SIN DATOS</v>
          </cell>
          <cell r="X665" t="str">
            <v>05/12/1974</v>
          </cell>
          <cell r="Y665" t="str">
            <v>Femenino</v>
          </cell>
          <cell r="Z665" t="str">
            <v>Soltero</v>
          </cell>
          <cell r="AA665" t="str">
            <v>CHINCHAYSUYO C-8</v>
          </cell>
          <cell r="AB665">
            <v>0</v>
          </cell>
          <cell r="AC665">
            <v>0</v>
          </cell>
          <cell r="AD665">
            <v>0</v>
          </cell>
          <cell r="AE665" t="str">
            <v>Superior Universitario</v>
          </cell>
          <cell r="AF665" t="str">
            <v>Superior completo</v>
          </cell>
          <cell r="AG665" t="str">
            <v>ENFERMERA(O)</v>
          </cell>
          <cell r="AH665" t="str">
            <v>TITULO</v>
          </cell>
        </row>
        <row r="666">
          <cell r="S666" t="str">
            <v>73131457</v>
          </cell>
          <cell r="T666" t="str">
            <v>KATY CENINA</v>
          </cell>
          <cell r="U666" t="str">
            <v>VILLANUEVA</v>
          </cell>
          <cell r="V666" t="str">
            <v>MEZA</v>
          </cell>
          <cell r="W666" t="str">
            <v>SIN DATOS</v>
          </cell>
          <cell r="X666" t="str">
            <v>25/01/1994</v>
          </cell>
          <cell r="Y666" t="str">
            <v>Femenino</v>
          </cell>
          <cell r="Z666" t="str">
            <v>Soltero</v>
          </cell>
          <cell r="AA666" t="str">
            <v>SIN DATOS</v>
          </cell>
          <cell r="AB666">
            <v>0</v>
          </cell>
          <cell r="AC666">
            <v>0</v>
          </cell>
          <cell r="AD666">
            <v>0</v>
          </cell>
          <cell r="AE666" t="str">
            <v>Superior Universitario</v>
          </cell>
          <cell r="AF666" t="str">
            <v>Superior completo</v>
          </cell>
          <cell r="AG666" t="str">
            <v>ENFERMERA(O)</v>
          </cell>
          <cell r="AH666" t="str">
            <v>TITULO</v>
          </cell>
        </row>
        <row r="667">
          <cell r="S667" t="str">
            <v>46860151</v>
          </cell>
          <cell r="T667" t="str">
            <v>JOSE LUIS RAFAEL</v>
          </cell>
          <cell r="U667" t="str">
            <v>GUTIERREZ</v>
          </cell>
          <cell r="V667" t="str">
            <v>MONTOYA</v>
          </cell>
          <cell r="W667" t="str">
            <v>SIN DATOS</v>
          </cell>
          <cell r="X667" t="str">
            <v>17/03/1991</v>
          </cell>
          <cell r="Y667" t="str">
            <v>Masculino</v>
          </cell>
          <cell r="Z667" t="str">
            <v>Soltero</v>
          </cell>
          <cell r="AA667" t="str">
            <v>PADRE URRACA</v>
          </cell>
          <cell r="AB667">
            <v>0</v>
          </cell>
          <cell r="AC667">
            <v>0</v>
          </cell>
          <cell r="AD667">
            <v>0</v>
          </cell>
          <cell r="AE667" t="str">
            <v>Superior Universitario</v>
          </cell>
          <cell r="AF667" t="str">
            <v>Superior completo</v>
          </cell>
          <cell r="AG667" t="str">
            <v>MEDICO CIRUJANO</v>
          </cell>
          <cell r="AH667" t="str">
            <v>TITULO</v>
          </cell>
        </row>
        <row r="668">
          <cell r="S668" t="str">
            <v>31190156</v>
          </cell>
          <cell r="T668" t="str">
            <v>RAQUEL VIOLETA</v>
          </cell>
          <cell r="U668" t="str">
            <v>CESPEDES</v>
          </cell>
          <cell r="V668" t="str">
            <v>AQUIJE</v>
          </cell>
          <cell r="W668" t="str">
            <v>SIN DATOS</v>
          </cell>
          <cell r="X668" t="str">
            <v>20/12/1977</v>
          </cell>
          <cell r="Y668" t="str">
            <v>Femenino</v>
          </cell>
          <cell r="Z668" t="str">
            <v>Soltero</v>
          </cell>
          <cell r="AA668" t="str">
            <v>CA.CONDE DE MONCLOVA</v>
          </cell>
          <cell r="AB668">
            <v>0</v>
          </cell>
          <cell r="AC668" t="str">
            <v>rcielo77@hotmail.com</v>
          </cell>
          <cell r="AD668" t="str">
            <v>976741000</v>
          </cell>
          <cell r="AE668" t="str">
            <v>Superior Técnico</v>
          </cell>
          <cell r="AF668" t="str">
            <v>Técnico superior completo</v>
          </cell>
          <cell r="AG668" t="str">
            <v>TECNICO EN ENFERMERIA</v>
          </cell>
          <cell r="AH668" t="str">
            <v>TITULO</v>
          </cell>
        </row>
        <row r="669">
          <cell r="S669" t="str">
            <v>42802734</v>
          </cell>
          <cell r="T669" t="str">
            <v>JULIO ENRIQUE</v>
          </cell>
          <cell r="U669" t="str">
            <v>pulido</v>
          </cell>
          <cell r="V669" t="str">
            <v>FELIX</v>
          </cell>
          <cell r="W669">
            <v>0</v>
          </cell>
          <cell r="X669" t="str">
            <v>1985-01-26</v>
          </cell>
          <cell r="Y669" t="str">
            <v>Masculino</v>
          </cell>
          <cell r="Z669">
            <v>0</v>
          </cell>
          <cell r="AA669">
            <v>0</v>
          </cell>
          <cell r="AB669">
            <v>0</v>
          </cell>
          <cell r="AC669">
            <v>0</v>
          </cell>
          <cell r="AD669">
            <v>0</v>
          </cell>
          <cell r="AE669">
            <v>0</v>
          </cell>
          <cell r="AF669">
            <v>0</v>
          </cell>
          <cell r="AG669">
            <v>0</v>
          </cell>
          <cell r="AH669">
            <v>0</v>
          </cell>
        </row>
        <row r="670">
          <cell r="S670" t="str">
            <v>46037426</v>
          </cell>
          <cell r="T670" t="str">
            <v>SULYN ELIZABETH</v>
          </cell>
          <cell r="U670" t="str">
            <v>BENITES</v>
          </cell>
          <cell r="V670" t="str">
            <v>LOO</v>
          </cell>
          <cell r="W670">
            <v>0</v>
          </cell>
          <cell r="X670" t="str">
            <v>1989-05-24</v>
          </cell>
          <cell r="Y670" t="str">
            <v>Femenino</v>
          </cell>
          <cell r="Z670">
            <v>0</v>
          </cell>
          <cell r="AA670">
            <v>0</v>
          </cell>
          <cell r="AB670">
            <v>0</v>
          </cell>
          <cell r="AC670" t="str">
            <v>sulyn_89@hotmail.com</v>
          </cell>
          <cell r="AD670" t="str">
            <v>993866101</v>
          </cell>
          <cell r="AE670">
            <v>0</v>
          </cell>
          <cell r="AF670">
            <v>0</v>
          </cell>
          <cell r="AG670" t="str">
            <v>PSICOLOGO</v>
          </cell>
          <cell r="AH670">
            <v>0</v>
          </cell>
        </row>
        <row r="671">
          <cell r="S671" t="str">
            <v>44987397</v>
          </cell>
          <cell r="T671" t="str">
            <v>WALDIMIR</v>
          </cell>
          <cell r="U671" t="str">
            <v>LEON</v>
          </cell>
          <cell r="V671" t="str">
            <v>CARDENAS</v>
          </cell>
          <cell r="W671" t="str">
            <v>SIN DATOS</v>
          </cell>
          <cell r="X671" t="str">
            <v>06/09/1981</v>
          </cell>
          <cell r="Y671" t="str">
            <v>Masculino</v>
          </cell>
          <cell r="Z671" t="str">
            <v>Soltero</v>
          </cell>
          <cell r="AA671" t="str">
            <v>SIN DATOS</v>
          </cell>
          <cell r="AB671" t="str">
            <v>10449873977</v>
          </cell>
          <cell r="AC671" t="str">
            <v>waldyleon88@gmail.com</v>
          </cell>
          <cell r="AD671" t="str">
            <v>983614222,989912214</v>
          </cell>
          <cell r="AE671" t="str">
            <v>Superior Universitario</v>
          </cell>
          <cell r="AF671" t="str">
            <v>Superior completo</v>
          </cell>
          <cell r="AG671" t="str">
            <v>ENFERMERA(O)</v>
          </cell>
          <cell r="AH671" t="str">
            <v>TITULO</v>
          </cell>
        </row>
        <row r="672">
          <cell r="S672" t="str">
            <v>46707740</v>
          </cell>
          <cell r="T672" t="str">
            <v>YESICA PILY</v>
          </cell>
          <cell r="U672" t="str">
            <v>ARIAS</v>
          </cell>
          <cell r="V672" t="str">
            <v>QUISPE</v>
          </cell>
          <cell r="W672">
            <v>0</v>
          </cell>
          <cell r="X672" t="str">
            <v>1990-10-10</v>
          </cell>
          <cell r="Y672" t="str">
            <v>Femenino</v>
          </cell>
          <cell r="Z672">
            <v>0</v>
          </cell>
          <cell r="AA672">
            <v>0</v>
          </cell>
          <cell r="AB672">
            <v>0</v>
          </cell>
          <cell r="AC672">
            <v>0</v>
          </cell>
          <cell r="AD672">
            <v>0</v>
          </cell>
          <cell r="AE672">
            <v>0</v>
          </cell>
          <cell r="AF672">
            <v>0</v>
          </cell>
          <cell r="AG672">
            <v>0</v>
          </cell>
          <cell r="AH672">
            <v>0</v>
          </cell>
        </row>
        <row r="673">
          <cell r="S673" t="str">
            <v>46161799</v>
          </cell>
          <cell r="T673" t="str">
            <v>ALEXANDRA ROCIO</v>
          </cell>
          <cell r="U673" t="str">
            <v>RIVERA</v>
          </cell>
          <cell r="V673" t="str">
            <v>ALFARO</v>
          </cell>
          <cell r="W673">
            <v>0</v>
          </cell>
          <cell r="X673" t="str">
            <v>1990-01-07</v>
          </cell>
          <cell r="Y673" t="str">
            <v>Femenino</v>
          </cell>
          <cell r="Z673">
            <v>0</v>
          </cell>
          <cell r="AA673">
            <v>0</v>
          </cell>
          <cell r="AB673">
            <v>0</v>
          </cell>
          <cell r="AC673">
            <v>0</v>
          </cell>
          <cell r="AD673" t="str">
            <v>950307779</v>
          </cell>
          <cell r="AE673">
            <v>0</v>
          </cell>
          <cell r="AF673">
            <v>0</v>
          </cell>
          <cell r="AG673" t="str">
            <v>PSICOLOGO</v>
          </cell>
          <cell r="AH673">
            <v>0</v>
          </cell>
        </row>
        <row r="674">
          <cell r="S674" t="str">
            <v>41430070</v>
          </cell>
          <cell r="T674" t="str">
            <v>YUSSI FLOR</v>
          </cell>
          <cell r="U674" t="str">
            <v>LLOCCLLA</v>
          </cell>
          <cell r="V674" t="str">
            <v>PALACIOS</v>
          </cell>
          <cell r="W674">
            <v>0</v>
          </cell>
          <cell r="X674" t="str">
            <v>1982-07-26</v>
          </cell>
          <cell r="Y674" t="str">
            <v>Femenino</v>
          </cell>
          <cell r="Z674">
            <v>0</v>
          </cell>
          <cell r="AA674">
            <v>0</v>
          </cell>
          <cell r="AB674" t="str">
            <v>10414300702</v>
          </cell>
          <cell r="AC674" t="str">
            <v>yussiplus@hotmail.com</v>
          </cell>
          <cell r="AD674" t="str">
            <v>999383936,999383936</v>
          </cell>
          <cell r="AE674">
            <v>0</v>
          </cell>
          <cell r="AF674">
            <v>0</v>
          </cell>
          <cell r="AG674" t="str">
            <v>TECNICO EN ENFERMERIA</v>
          </cell>
          <cell r="AH674" t="str">
            <v>TITULO</v>
          </cell>
        </row>
        <row r="675">
          <cell r="S675" t="str">
            <v>40574983</v>
          </cell>
          <cell r="T675" t="str">
            <v>ARMANDO</v>
          </cell>
          <cell r="U675" t="str">
            <v>VILLEGAS</v>
          </cell>
          <cell r="V675" t="str">
            <v>OSCCO</v>
          </cell>
          <cell r="W675">
            <v>0</v>
          </cell>
          <cell r="X675" t="str">
            <v>1977-02-10</v>
          </cell>
          <cell r="Y675" t="str">
            <v>Masculino</v>
          </cell>
          <cell r="Z675">
            <v>0</v>
          </cell>
          <cell r="AA675">
            <v>0</v>
          </cell>
          <cell r="AB675" t="str">
            <v>10405749837</v>
          </cell>
          <cell r="AC675">
            <v>0</v>
          </cell>
          <cell r="AD675" t="str">
            <v>983769642</v>
          </cell>
          <cell r="AE675">
            <v>0</v>
          </cell>
          <cell r="AF675">
            <v>0</v>
          </cell>
          <cell r="AG675">
            <v>0</v>
          </cell>
          <cell r="AH675">
            <v>0</v>
          </cell>
        </row>
        <row r="676">
          <cell r="S676" t="str">
            <v>41822315</v>
          </cell>
          <cell r="T676" t="str">
            <v>HEBER</v>
          </cell>
          <cell r="U676" t="str">
            <v>HUARHUACHI</v>
          </cell>
          <cell r="V676" t="str">
            <v>ISLACHIN</v>
          </cell>
          <cell r="W676">
            <v>0</v>
          </cell>
          <cell r="X676" t="str">
            <v>1983-03-11</v>
          </cell>
          <cell r="Y676" t="str">
            <v>Masculino</v>
          </cell>
          <cell r="Z676">
            <v>0</v>
          </cell>
          <cell r="AA676">
            <v>0</v>
          </cell>
          <cell r="AB676">
            <v>0</v>
          </cell>
          <cell r="AC676">
            <v>0</v>
          </cell>
          <cell r="AD676">
            <v>0</v>
          </cell>
          <cell r="AE676">
            <v>0</v>
          </cell>
          <cell r="AF676">
            <v>0</v>
          </cell>
          <cell r="AG676" t="str">
            <v>CIRUJANO DENTISTA</v>
          </cell>
          <cell r="AH676">
            <v>0</v>
          </cell>
        </row>
        <row r="677">
          <cell r="S677" t="str">
            <v>42979379</v>
          </cell>
          <cell r="T677" t="str">
            <v>NATIVIDAD</v>
          </cell>
          <cell r="U677" t="str">
            <v>LAURA</v>
          </cell>
          <cell r="V677" t="str">
            <v>HUANACO</v>
          </cell>
          <cell r="W677">
            <v>0</v>
          </cell>
          <cell r="X677" t="str">
            <v>1982-12-24</v>
          </cell>
          <cell r="Y677" t="str">
            <v>Femenino</v>
          </cell>
          <cell r="Z677">
            <v>0</v>
          </cell>
          <cell r="AA677">
            <v>0</v>
          </cell>
          <cell r="AB677" t="str">
            <v>10429793799</v>
          </cell>
          <cell r="AC677">
            <v>0</v>
          </cell>
          <cell r="AD677" t="str">
            <v>980700972</v>
          </cell>
          <cell r="AE677">
            <v>0</v>
          </cell>
          <cell r="AF677">
            <v>0</v>
          </cell>
          <cell r="AG677" t="str">
            <v>TRABAJADOR(A) SOCIAL</v>
          </cell>
          <cell r="AH677">
            <v>0</v>
          </cell>
        </row>
        <row r="678">
          <cell r="S678" t="str">
            <v>42962067</v>
          </cell>
          <cell r="T678" t="str">
            <v>YOLANDA</v>
          </cell>
          <cell r="U678" t="str">
            <v>AREVALO</v>
          </cell>
          <cell r="V678" t="str">
            <v>GAMBOA</v>
          </cell>
          <cell r="W678" t="str">
            <v>SIN DATOS</v>
          </cell>
          <cell r="X678" t="str">
            <v>14/05/1985</v>
          </cell>
          <cell r="Y678" t="str">
            <v>Femenino</v>
          </cell>
          <cell r="Z678" t="str">
            <v>Soltero</v>
          </cell>
          <cell r="AA678" t="str">
            <v>ANEXO PONGORO</v>
          </cell>
          <cell r="AB678" t="str">
            <v>10429620673</v>
          </cell>
          <cell r="AC678">
            <v>0</v>
          </cell>
          <cell r="AD678" t="str">
            <v>993789871</v>
          </cell>
          <cell r="AE678" t="str">
            <v>Secundaria</v>
          </cell>
          <cell r="AF678" t="str">
            <v>Secundaria completa</v>
          </cell>
          <cell r="AG678" t="str">
            <v>TRABAJADOR(A) SOCIAL</v>
          </cell>
          <cell r="AH678">
            <v>0</v>
          </cell>
        </row>
        <row r="679">
          <cell r="S679" t="str">
            <v>40613991</v>
          </cell>
          <cell r="T679" t="str">
            <v>MARILUZ</v>
          </cell>
          <cell r="U679" t="str">
            <v>HUAMANI</v>
          </cell>
          <cell r="V679" t="str">
            <v>GAMBOA</v>
          </cell>
          <cell r="W679" t="str">
            <v>SIN DATOS</v>
          </cell>
          <cell r="X679" t="str">
            <v>13/02/1980</v>
          </cell>
          <cell r="Y679" t="str">
            <v>Femenino</v>
          </cell>
          <cell r="Z679" t="str">
            <v>Soltero</v>
          </cell>
          <cell r="AA679" t="str">
            <v>URB. CRUZ PATA</v>
          </cell>
          <cell r="AB679">
            <v>0</v>
          </cell>
          <cell r="AC679" t="str">
            <v>mariluz@hotmail.com</v>
          </cell>
          <cell r="AD679" t="str">
            <v>957763778</v>
          </cell>
          <cell r="AE679" t="str">
            <v>Secundaria</v>
          </cell>
          <cell r="AF679" t="str">
            <v>Secundaria completa</v>
          </cell>
          <cell r="AG679" t="str">
            <v>* SIN PROFESIÓN NI CARRERA TÉCNICA</v>
          </cell>
          <cell r="AH679">
            <v>0</v>
          </cell>
        </row>
        <row r="680">
          <cell r="S680" t="str">
            <v>46710284</v>
          </cell>
          <cell r="T680" t="str">
            <v>MILAGROS AYDEE</v>
          </cell>
          <cell r="U680" t="str">
            <v>RIVERA</v>
          </cell>
          <cell r="V680" t="str">
            <v>QUISPE</v>
          </cell>
          <cell r="W680">
            <v>0</v>
          </cell>
          <cell r="X680" t="str">
            <v>1991-01-18</v>
          </cell>
          <cell r="Y680" t="str">
            <v>Femenino</v>
          </cell>
          <cell r="Z680">
            <v>0</v>
          </cell>
          <cell r="AA680">
            <v>0</v>
          </cell>
          <cell r="AB680">
            <v>0</v>
          </cell>
          <cell r="AC680" t="str">
            <v>milagrosrivera261802@hotmail.com</v>
          </cell>
          <cell r="AD680" t="str">
            <v>252373</v>
          </cell>
          <cell r="AE680">
            <v>0</v>
          </cell>
          <cell r="AF680">
            <v>0</v>
          </cell>
          <cell r="AG680" t="str">
            <v>CIRUJANO DENTISTA</v>
          </cell>
          <cell r="AH680">
            <v>0</v>
          </cell>
        </row>
        <row r="681">
          <cell r="S681" t="str">
            <v>44026898</v>
          </cell>
          <cell r="T681" t="str">
            <v>JOSE MARTIN</v>
          </cell>
          <cell r="U681" t="str">
            <v>QUICAÑO</v>
          </cell>
          <cell r="V681" t="str">
            <v>GALLARDO</v>
          </cell>
          <cell r="W681">
            <v>0</v>
          </cell>
          <cell r="X681" t="str">
            <v>1981-01-11</v>
          </cell>
          <cell r="Y681" t="str">
            <v>Masculino</v>
          </cell>
          <cell r="Z681">
            <v>0</v>
          </cell>
          <cell r="AA681">
            <v>0</v>
          </cell>
          <cell r="AB681" t="str">
            <v>10440268980</v>
          </cell>
          <cell r="AC681" t="str">
            <v>sssmartin92@hotmail.com</v>
          </cell>
          <cell r="AD681" t="str">
            <v>986376898</v>
          </cell>
          <cell r="AE681" t="str">
            <v>Superior Universitario</v>
          </cell>
          <cell r="AF681" t="str">
            <v>Superior completo</v>
          </cell>
          <cell r="AG681" t="str">
            <v>MEDICO CIRUJANO</v>
          </cell>
          <cell r="AH681" t="str">
            <v>TITULO</v>
          </cell>
        </row>
        <row r="682">
          <cell r="S682" t="str">
            <v>47021732</v>
          </cell>
          <cell r="T682" t="str">
            <v>MARIA LOURDES</v>
          </cell>
          <cell r="U682" t="str">
            <v>GAMARRA</v>
          </cell>
          <cell r="V682" t="str">
            <v>CAMACHO</v>
          </cell>
          <cell r="W682">
            <v>0</v>
          </cell>
          <cell r="X682" t="str">
            <v>1991-05-05</v>
          </cell>
          <cell r="Y682" t="str">
            <v>Femenino</v>
          </cell>
          <cell r="Z682">
            <v>0</v>
          </cell>
          <cell r="AA682">
            <v>0</v>
          </cell>
          <cell r="AB682">
            <v>0</v>
          </cell>
          <cell r="AC682">
            <v>0</v>
          </cell>
          <cell r="AD682">
            <v>0</v>
          </cell>
          <cell r="AE682">
            <v>0</v>
          </cell>
          <cell r="AF682">
            <v>0</v>
          </cell>
          <cell r="AG682" t="str">
            <v>NUTRICIONISTA</v>
          </cell>
          <cell r="AH682" t="str">
            <v>TITULO</v>
          </cell>
        </row>
        <row r="683">
          <cell r="S683" t="str">
            <v>70166620</v>
          </cell>
          <cell r="T683" t="str">
            <v>JOSÉ ROMÁN</v>
          </cell>
          <cell r="U683" t="str">
            <v>MAURICIO</v>
          </cell>
          <cell r="V683" t="str">
            <v>PANDURO</v>
          </cell>
          <cell r="W683">
            <v>0</v>
          </cell>
          <cell r="X683" t="str">
            <v>1994-04-24</v>
          </cell>
          <cell r="Y683" t="str">
            <v>Masculino</v>
          </cell>
          <cell r="Z683">
            <v>0</v>
          </cell>
          <cell r="AA683">
            <v>0</v>
          </cell>
          <cell r="AB683">
            <v>0</v>
          </cell>
          <cell r="AC683" t="str">
            <v>xsc@hotmail.com</v>
          </cell>
          <cell r="AD683" t="str">
            <v>941452143</v>
          </cell>
          <cell r="AE683">
            <v>0</v>
          </cell>
          <cell r="AF683">
            <v>0</v>
          </cell>
          <cell r="AG683" t="str">
            <v>NUTRICIONISTA</v>
          </cell>
          <cell r="AH683" t="str">
            <v>TITULO</v>
          </cell>
        </row>
        <row r="684">
          <cell r="S684" t="str">
            <v>42877825</v>
          </cell>
          <cell r="T684" t="str">
            <v>FLOR</v>
          </cell>
          <cell r="U684" t="str">
            <v>RIVERA</v>
          </cell>
          <cell r="V684" t="str">
            <v>VILLAVICENCIO</v>
          </cell>
          <cell r="W684">
            <v>0</v>
          </cell>
          <cell r="X684" t="str">
            <v>1985-03-08</v>
          </cell>
          <cell r="Y684" t="str">
            <v>Femenino</v>
          </cell>
          <cell r="Z684">
            <v>0</v>
          </cell>
          <cell r="AA684">
            <v>0</v>
          </cell>
          <cell r="AB684">
            <v>0</v>
          </cell>
          <cell r="AC684">
            <v>0</v>
          </cell>
          <cell r="AD684" t="str">
            <v>950980333</v>
          </cell>
          <cell r="AE684">
            <v>0</v>
          </cell>
          <cell r="AF684">
            <v>0</v>
          </cell>
          <cell r="AG684" t="str">
            <v>TECNICO EN ENFERMERIA</v>
          </cell>
          <cell r="AH684" t="str">
            <v>TITULO</v>
          </cell>
        </row>
        <row r="685">
          <cell r="S685" t="str">
            <v>41624982</v>
          </cell>
          <cell r="T685" t="str">
            <v>RUBEN</v>
          </cell>
          <cell r="U685" t="str">
            <v>GUTIERREZ</v>
          </cell>
          <cell r="V685" t="str">
            <v>RAMIREZ</v>
          </cell>
          <cell r="W685" t="str">
            <v>SIN DATOS</v>
          </cell>
          <cell r="X685" t="str">
            <v>22/09/1980</v>
          </cell>
          <cell r="Y685" t="str">
            <v>Masculino</v>
          </cell>
          <cell r="Z685" t="str">
            <v>Soltero</v>
          </cell>
          <cell r="AA685" t="str">
            <v>BARRIO LLIMPE</v>
          </cell>
          <cell r="AB685">
            <v>0</v>
          </cell>
          <cell r="AC685">
            <v>0</v>
          </cell>
          <cell r="AD685" t="str">
            <v>944977196</v>
          </cell>
          <cell r="AE685" t="str">
            <v>Superior Técnico</v>
          </cell>
          <cell r="AF685" t="str">
            <v>Técnico superior completo</v>
          </cell>
          <cell r="AG685" t="str">
            <v>TECNICO MECANICO</v>
          </cell>
          <cell r="AH685" t="str">
            <v>TITULO</v>
          </cell>
        </row>
        <row r="686">
          <cell r="S686" t="str">
            <v>42061157</v>
          </cell>
          <cell r="T686" t="str">
            <v>MARCO BORIS</v>
          </cell>
          <cell r="U686" t="str">
            <v>BOBADILLA</v>
          </cell>
          <cell r="V686" t="str">
            <v>GUTIERREZ</v>
          </cell>
          <cell r="W686">
            <v>0</v>
          </cell>
          <cell r="X686" t="str">
            <v>1983-09-01</v>
          </cell>
          <cell r="Y686" t="str">
            <v>Masculino</v>
          </cell>
          <cell r="Z686">
            <v>0</v>
          </cell>
          <cell r="AA686">
            <v>0</v>
          </cell>
          <cell r="AB686">
            <v>0</v>
          </cell>
          <cell r="AC686" t="str">
            <v>mbbobadillag@gmail.com</v>
          </cell>
          <cell r="AD686">
            <v>0</v>
          </cell>
          <cell r="AE686">
            <v>0</v>
          </cell>
          <cell r="AF686">
            <v>0</v>
          </cell>
          <cell r="AG686">
            <v>0</v>
          </cell>
          <cell r="AH686" t="str">
            <v>BACHILLER</v>
          </cell>
        </row>
        <row r="687">
          <cell r="S687" t="str">
            <v>70233323</v>
          </cell>
          <cell r="T687" t="str">
            <v>JHONATAN</v>
          </cell>
          <cell r="U687" t="str">
            <v>CARRASCO</v>
          </cell>
          <cell r="V687" t="str">
            <v>BARBARAN</v>
          </cell>
          <cell r="W687">
            <v>0</v>
          </cell>
          <cell r="X687" t="str">
            <v>1994-11-19</v>
          </cell>
          <cell r="Y687" t="str">
            <v>Masculino</v>
          </cell>
          <cell r="Z687">
            <v>0</v>
          </cell>
          <cell r="AA687">
            <v>0</v>
          </cell>
          <cell r="AB687">
            <v>0</v>
          </cell>
          <cell r="AC687">
            <v>0</v>
          </cell>
          <cell r="AD687" t="str">
            <v>921886458</v>
          </cell>
          <cell r="AE687">
            <v>0</v>
          </cell>
          <cell r="AF687">
            <v>0</v>
          </cell>
          <cell r="AG687">
            <v>0</v>
          </cell>
          <cell r="AH687" t="str">
            <v>BACHILLER</v>
          </cell>
        </row>
        <row r="688">
          <cell r="S688" t="str">
            <v>31490426</v>
          </cell>
          <cell r="T688" t="str">
            <v>GUILLERMINA</v>
          </cell>
          <cell r="U688" t="str">
            <v>PAHUARA</v>
          </cell>
          <cell r="V688" t="str">
            <v>SOTELO</v>
          </cell>
          <cell r="W688" t="str">
            <v>SIN DATOS</v>
          </cell>
          <cell r="X688" t="str">
            <v>06/06/1978</v>
          </cell>
          <cell r="Y688" t="str">
            <v>Femenino</v>
          </cell>
          <cell r="Z688" t="str">
            <v>Casado</v>
          </cell>
          <cell r="AA688" t="str">
            <v>URB.TEJAHUASI</v>
          </cell>
          <cell r="AB688">
            <v>0</v>
          </cell>
          <cell r="AC688">
            <v>0</v>
          </cell>
          <cell r="AD688" t="str">
            <v>984874875</v>
          </cell>
          <cell r="AE688" t="str">
            <v>Superior Técnico</v>
          </cell>
          <cell r="AF688" t="str">
            <v>Técnico superior incompleto</v>
          </cell>
          <cell r="AG688" t="str">
            <v>* SIN PROFESIÓN NI CARRERA TÉCNICA</v>
          </cell>
          <cell r="AH688">
            <v>0</v>
          </cell>
        </row>
        <row r="689">
          <cell r="S689" t="str">
            <v>70378840</v>
          </cell>
          <cell r="T689" t="str">
            <v>CESAR AUGUSTO</v>
          </cell>
          <cell r="U689" t="str">
            <v>MEDINA</v>
          </cell>
          <cell r="V689" t="str">
            <v>CASTRO</v>
          </cell>
          <cell r="W689">
            <v>0</v>
          </cell>
          <cell r="X689" t="str">
            <v>1993-08-07</v>
          </cell>
          <cell r="Y689" t="str">
            <v>Masculino</v>
          </cell>
          <cell r="Z689">
            <v>0</v>
          </cell>
          <cell r="AA689">
            <v>0</v>
          </cell>
          <cell r="AB689">
            <v>0</v>
          </cell>
          <cell r="AC689" t="str">
            <v>cmedina0793@gmail.com</v>
          </cell>
          <cell r="AD689" t="str">
            <v>934674668</v>
          </cell>
          <cell r="AE689">
            <v>0</v>
          </cell>
          <cell r="AF689">
            <v>0</v>
          </cell>
          <cell r="AG689" t="str">
            <v>ADMINISTRADOR</v>
          </cell>
          <cell r="AH689" t="str">
            <v>TITULO</v>
          </cell>
        </row>
        <row r="690">
          <cell r="S690" t="str">
            <v>70021909</v>
          </cell>
          <cell r="T690" t="str">
            <v>HEBER CALIF</v>
          </cell>
          <cell r="U690" t="str">
            <v>LUNA</v>
          </cell>
          <cell r="V690" t="str">
            <v>CACERES</v>
          </cell>
          <cell r="W690">
            <v>0</v>
          </cell>
          <cell r="X690" t="str">
            <v>1991-09-22</v>
          </cell>
          <cell r="Y690" t="str">
            <v>Masculino</v>
          </cell>
          <cell r="Z690">
            <v>0</v>
          </cell>
          <cell r="AA690">
            <v>0</v>
          </cell>
          <cell r="AB690">
            <v>0</v>
          </cell>
          <cell r="AC690" t="str">
            <v>heberlunacaceres@gmail.com,lifca_1991@hotmail.com</v>
          </cell>
          <cell r="AD690" t="str">
            <v>925765915</v>
          </cell>
          <cell r="AE690" t="str">
            <v>Superior Técnico</v>
          </cell>
          <cell r="AF690" t="str">
            <v>Técnico superior completo</v>
          </cell>
          <cell r="AG690" t="str">
            <v>TECNICO EN COMPUTACION E INFORMATICA/EN COMPUTADORAS</v>
          </cell>
          <cell r="AH690" t="str">
            <v>TITULO</v>
          </cell>
        </row>
        <row r="691">
          <cell r="S691" t="str">
            <v>21574932</v>
          </cell>
          <cell r="T691" t="str">
            <v>FANNY LOURDES</v>
          </cell>
          <cell r="U691" t="str">
            <v>ECOS</v>
          </cell>
          <cell r="V691" t="str">
            <v>RAMOS</v>
          </cell>
          <cell r="W691" t="str">
            <v>SIN DATOS</v>
          </cell>
          <cell r="X691" t="str">
            <v>23/08/1977</v>
          </cell>
          <cell r="Y691" t="str">
            <v>Femenino</v>
          </cell>
          <cell r="Z691" t="str">
            <v>Casado</v>
          </cell>
          <cell r="AA691" t="str">
            <v>AV.JHON KENEDY S/N</v>
          </cell>
          <cell r="AB691" t="str">
            <v>10215749326</v>
          </cell>
          <cell r="AC691" t="str">
            <v>farma_ecos@hotmail.com,fannita96@Gmail.com</v>
          </cell>
          <cell r="AD691" t="str">
            <v>949449345,950157359</v>
          </cell>
          <cell r="AE691" t="str">
            <v>Superior Universitario</v>
          </cell>
          <cell r="AF691" t="str">
            <v>Superior completo</v>
          </cell>
          <cell r="AG691" t="str">
            <v>ENFERMERA(O)</v>
          </cell>
          <cell r="AH691" t="str">
            <v>TITULO</v>
          </cell>
        </row>
        <row r="692">
          <cell r="S692" t="str">
            <v>71021989</v>
          </cell>
          <cell r="T692" t="str">
            <v>KENELY</v>
          </cell>
          <cell r="U692" t="str">
            <v>PEREZ</v>
          </cell>
          <cell r="V692" t="str">
            <v>HURTADO</v>
          </cell>
          <cell r="W692" t="str">
            <v>SIN DATOS</v>
          </cell>
          <cell r="X692" t="str">
            <v>03/09/1991</v>
          </cell>
          <cell r="Y692" t="str">
            <v>Femenino</v>
          </cell>
          <cell r="Z692" t="str">
            <v>Soltero</v>
          </cell>
          <cell r="AA692" t="str">
            <v>PSJ JOSE M ARGUEDAS 122</v>
          </cell>
          <cell r="AB692">
            <v>0</v>
          </cell>
          <cell r="AC692" t="str">
            <v>keny0391@hotmail.com</v>
          </cell>
          <cell r="AD692" t="str">
            <v>953729449</v>
          </cell>
          <cell r="AE692" t="str">
            <v>Superior Universitario</v>
          </cell>
          <cell r="AF692" t="str">
            <v>Superior completo</v>
          </cell>
          <cell r="AG692" t="str">
            <v>OBSTETRA</v>
          </cell>
          <cell r="AH692" t="str">
            <v>TITULO</v>
          </cell>
        </row>
        <row r="693">
          <cell r="S693" t="str">
            <v>77026307</v>
          </cell>
          <cell r="T693" t="str">
            <v>NILFA</v>
          </cell>
          <cell r="U693" t="str">
            <v>VILCHEZ</v>
          </cell>
          <cell r="V693" t="str">
            <v>RICRA</v>
          </cell>
          <cell r="W693" t="str">
            <v>SIN DATOS</v>
          </cell>
          <cell r="X693" t="str">
            <v>21/02/1998</v>
          </cell>
          <cell r="Y693" t="str">
            <v>Femenino</v>
          </cell>
          <cell r="Z693" t="str">
            <v>Soltero</v>
          </cell>
          <cell r="AA693" t="str">
            <v>ANEXO LA CABAÑA</v>
          </cell>
          <cell r="AB693" t="str">
            <v>10770263072</v>
          </cell>
          <cell r="AC693">
            <v>0</v>
          </cell>
          <cell r="AD693">
            <v>0</v>
          </cell>
          <cell r="AE693" t="str">
            <v>Superior Técnico</v>
          </cell>
          <cell r="AF693" t="str">
            <v>Técnico superior incompleto</v>
          </cell>
          <cell r="AG693" t="str">
            <v>TECNICO EN ENFERMERIA</v>
          </cell>
          <cell r="AH693" t="str">
            <v>ESTUDIANTE</v>
          </cell>
        </row>
        <row r="694">
          <cell r="S694" t="str">
            <v>70071760</v>
          </cell>
          <cell r="T694" t="str">
            <v>MILCA FARY</v>
          </cell>
          <cell r="U694" t="str">
            <v>ZORRILLA</v>
          </cell>
          <cell r="V694" t="str">
            <v>MARURI</v>
          </cell>
          <cell r="W694" t="str">
            <v>SIN DATOS</v>
          </cell>
          <cell r="X694" t="str">
            <v>22/11/1988</v>
          </cell>
          <cell r="Y694" t="str">
            <v>Femenino</v>
          </cell>
          <cell r="Z694" t="str">
            <v>Soltero</v>
          </cell>
          <cell r="AA694" t="str">
            <v>JR.LOS HUERTOS 2136 URB.SAN HILARION</v>
          </cell>
          <cell r="AB694">
            <v>0</v>
          </cell>
          <cell r="AC694">
            <v>0</v>
          </cell>
          <cell r="AD694">
            <v>0</v>
          </cell>
          <cell r="AE694" t="str">
            <v>Superior Universitario</v>
          </cell>
          <cell r="AF694" t="str">
            <v>Superior completo</v>
          </cell>
          <cell r="AG694" t="str">
            <v>MEDICO CIRUJANO</v>
          </cell>
          <cell r="AH694" t="str">
            <v>TITULO</v>
          </cell>
        </row>
        <row r="695">
          <cell r="S695" t="str">
            <v>42019350</v>
          </cell>
          <cell r="T695" t="str">
            <v>PEDRO</v>
          </cell>
          <cell r="U695" t="str">
            <v>RIVAS</v>
          </cell>
          <cell r="V695" t="str">
            <v>SANCHEZ</v>
          </cell>
          <cell r="W695" t="str">
            <v>SIN DATOS</v>
          </cell>
          <cell r="X695" t="str">
            <v>19/09/1983</v>
          </cell>
          <cell r="Y695" t="str">
            <v>Masculino</v>
          </cell>
          <cell r="Z695" t="str">
            <v>Soltero</v>
          </cell>
          <cell r="AA695" t="str">
            <v>CP.AHUAYRO</v>
          </cell>
          <cell r="AB695" t="str">
            <v>10420193501</v>
          </cell>
          <cell r="AC695">
            <v>0</v>
          </cell>
          <cell r="AD695">
            <v>0</v>
          </cell>
          <cell r="AE695" t="str">
            <v>Superior Universitario</v>
          </cell>
          <cell r="AF695" t="str">
            <v>Superior completo</v>
          </cell>
          <cell r="AG695" t="str">
            <v>OBSTETRA</v>
          </cell>
          <cell r="AH695" t="str">
            <v>TITULO</v>
          </cell>
        </row>
        <row r="696">
          <cell r="S696" t="str">
            <v>43856452</v>
          </cell>
          <cell r="T696" t="str">
            <v>RAMIRO ARTURO</v>
          </cell>
          <cell r="U696" t="str">
            <v>SOTO</v>
          </cell>
          <cell r="V696" t="str">
            <v>FALCON</v>
          </cell>
          <cell r="W696" t="str">
            <v>SIN DATOS</v>
          </cell>
          <cell r="X696" t="str">
            <v>14/11/1986</v>
          </cell>
          <cell r="Y696" t="str">
            <v>Masculino</v>
          </cell>
          <cell r="Z696" t="str">
            <v>Soltero</v>
          </cell>
          <cell r="AA696" t="str">
            <v>CALLE SANTO TORIBIO 327 URB.PALMIRA</v>
          </cell>
          <cell r="AB696">
            <v>0</v>
          </cell>
          <cell r="AC696" t="str">
            <v>rasf01@hotmail.com</v>
          </cell>
          <cell r="AD696" t="str">
            <v>960283678</v>
          </cell>
          <cell r="AE696" t="str">
            <v>Superior Universitario</v>
          </cell>
          <cell r="AF696" t="str">
            <v>Superior completo</v>
          </cell>
          <cell r="AG696" t="str">
            <v>MEDICO CIRUJANO</v>
          </cell>
          <cell r="AH696" t="str">
            <v>TITULO</v>
          </cell>
        </row>
        <row r="697">
          <cell r="S697" t="str">
            <v>72385190</v>
          </cell>
          <cell r="T697" t="str">
            <v>FLOR</v>
          </cell>
          <cell r="U697" t="str">
            <v>CASAFRANCA</v>
          </cell>
          <cell r="V697" t="str">
            <v>MARTINEZ</v>
          </cell>
          <cell r="W697" t="str">
            <v>SIN DATOS</v>
          </cell>
          <cell r="X697" t="str">
            <v>08/09/1993</v>
          </cell>
          <cell r="Y697" t="str">
            <v>Femenino</v>
          </cell>
          <cell r="Z697" t="str">
            <v>Soltero</v>
          </cell>
          <cell r="AA697" t="str">
            <v>JR ICA S/N</v>
          </cell>
          <cell r="AB697" t="str">
            <v>10723851903</v>
          </cell>
          <cell r="AC697" t="str">
            <v>florcasafrancamartinez@gmail.com</v>
          </cell>
          <cell r="AD697" t="str">
            <v>930690819</v>
          </cell>
          <cell r="AE697" t="str">
            <v>Superior Técnico</v>
          </cell>
          <cell r="AF697" t="str">
            <v>Técnico superior completo</v>
          </cell>
          <cell r="AG697" t="str">
            <v>TECNICO ADMINISTRADOR</v>
          </cell>
          <cell r="AH697" t="str">
            <v>TITULO</v>
          </cell>
        </row>
        <row r="698">
          <cell r="S698" t="str">
            <v>70391250</v>
          </cell>
          <cell r="T698" t="str">
            <v>ANGELA</v>
          </cell>
          <cell r="U698" t="str">
            <v>SOTOMAYOR</v>
          </cell>
          <cell r="V698" t="str">
            <v>DIAZ</v>
          </cell>
          <cell r="W698" t="str">
            <v>SIN DATOS</v>
          </cell>
          <cell r="X698" t="str">
            <v>08/03/1989</v>
          </cell>
          <cell r="Y698" t="str">
            <v>Femenino</v>
          </cell>
          <cell r="Z698" t="str">
            <v>Soltero</v>
          </cell>
          <cell r="AA698" t="str">
            <v>JR.ANTONIO RAYMONDI 201</v>
          </cell>
          <cell r="AB698" t="str">
            <v>10703912503</v>
          </cell>
          <cell r="AC698">
            <v>0</v>
          </cell>
          <cell r="AD698">
            <v>0</v>
          </cell>
          <cell r="AE698" t="str">
            <v>Superior Técnico</v>
          </cell>
          <cell r="AF698" t="str">
            <v>Técnico superior completo</v>
          </cell>
          <cell r="AG698" t="str">
            <v>TECNICO EN COMPUTACION E INFORMATICA/EN COMPUTADORAS</v>
          </cell>
          <cell r="AH698" t="str">
            <v>TITULO</v>
          </cell>
        </row>
        <row r="699">
          <cell r="S699" t="str">
            <v>40678322</v>
          </cell>
          <cell r="T699" t="str">
            <v>FELICITAS</v>
          </cell>
          <cell r="U699" t="str">
            <v>SACCACO</v>
          </cell>
          <cell r="V699" t="str">
            <v>CRUZ</v>
          </cell>
          <cell r="W699" t="str">
            <v>SIN DATOS</v>
          </cell>
          <cell r="X699" t="str">
            <v>21/10/1980</v>
          </cell>
          <cell r="Y699" t="str">
            <v>Femenino</v>
          </cell>
          <cell r="Z699" t="str">
            <v>Soltero</v>
          </cell>
          <cell r="AA699" t="str">
            <v>ANEXO MIRAFLORES</v>
          </cell>
          <cell r="AB699">
            <v>0</v>
          </cell>
          <cell r="AC699">
            <v>0</v>
          </cell>
          <cell r="AD699">
            <v>0</v>
          </cell>
          <cell r="AE699" t="str">
            <v>Superior Técnico</v>
          </cell>
          <cell r="AF699" t="str">
            <v>Técnico superior completo</v>
          </cell>
          <cell r="AG699" t="str">
            <v>TECNICO EN ENFERMERIA</v>
          </cell>
          <cell r="AH699" t="str">
            <v>TITULO</v>
          </cell>
        </row>
        <row r="700">
          <cell r="S700" t="str">
            <v>31036764</v>
          </cell>
          <cell r="T700" t="str">
            <v>WALTER</v>
          </cell>
          <cell r="U700" t="str">
            <v>QUISPITUPA</v>
          </cell>
          <cell r="V700" t="str">
            <v>SALINAS</v>
          </cell>
          <cell r="W700" t="str">
            <v>SIN DATOS</v>
          </cell>
          <cell r="X700" t="str">
            <v>27/12/1962</v>
          </cell>
          <cell r="Y700" t="str">
            <v>Masculino</v>
          </cell>
          <cell r="Z700" t="str">
            <v>Casado</v>
          </cell>
          <cell r="AA700" t="str">
            <v>28 DE JULIO S/N</v>
          </cell>
          <cell r="AB700">
            <v>0</v>
          </cell>
          <cell r="AC700">
            <v>0</v>
          </cell>
          <cell r="AD700">
            <v>0</v>
          </cell>
          <cell r="AE700" t="str">
            <v>Superior Universitario</v>
          </cell>
          <cell r="AF700" t="str">
            <v>Superior completo</v>
          </cell>
          <cell r="AG700" t="str">
            <v>MEDICO CIRUJANO</v>
          </cell>
          <cell r="AH700" t="str">
            <v>TITULO</v>
          </cell>
        </row>
        <row r="701">
          <cell r="S701" t="str">
            <v>24005185</v>
          </cell>
          <cell r="T701" t="str">
            <v>LISSET MALENA</v>
          </cell>
          <cell r="U701" t="str">
            <v>BACA</v>
          </cell>
          <cell r="V701" t="str">
            <v>FRISANCHO</v>
          </cell>
          <cell r="W701" t="str">
            <v>SIN DATOS</v>
          </cell>
          <cell r="X701" t="str">
            <v>31/01/1978</v>
          </cell>
          <cell r="Y701" t="str">
            <v>Femenino</v>
          </cell>
          <cell r="Z701" t="str">
            <v>Casado</v>
          </cell>
          <cell r="AA701" t="str">
            <v>CIRCUNVALACION NO. 1642-5TO-PISO-DPTO-501</v>
          </cell>
          <cell r="AB701">
            <v>0</v>
          </cell>
          <cell r="AC701">
            <v>0</v>
          </cell>
          <cell r="AD701">
            <v>0</v>
          </cell>
          <cell r="AE701" t="str">
            <v>Superior Universitario</v>
          </cell>
          <cell r="AF701" t="str">
            <v>Superior completo</v>
          </cell>
          <cell r="AG701" t="str">
            <v>MEDICO CIRUJANO</v>
          </cell>
          <cell r="AH701" t="str">
            <v>TITULO</v>
          </cell>
        </row>
        <row r="702">
          <cell r="S702" t="str">
            <v>45782186</v>
          </cell>
          <cell r="T702" t="str">
            <v>JAIME</v>
          </cell>
          <cell r="U702" t="str">
            <v>PALOMINO</v>
          </cell>
          <cell r="V702" t="str">
            <v>GOMEZ</v>
          </cell>
          <cell r="W702" t="str">
            <v>SIN DATOS</v>
          </cell>
          <cell r="X702" t="str">
            <v>17/04/1989</v>
          </cell>
          <cell r="Y702" t="str">
            <v>Masculino</v>
          </cell>
          <cell r="Z702" t="str">
            <v>Soltero</v>
          </cell>
          <cell r="AA702" t="str">
            <v>SAN JOSE MZ. L LT. 09 P. JOVEN HUASCARAN</v>
          </cell>
          <cell r="AB702">
            <v>0</v>
          </cell>
          <cell r="AC702">
            <v>0</v>
          </cell>
          <cell r="AD702">
            <v>0</v>
          </cell>
          <cell r="AE702" t="str">
            <v>Superior Técnico</v>
          </cell>
          <cell r="AF702" t="str">
            <v>Técnico superior completo</v>
          </cell>
          <cell r="AG702" t="str">
            <v>TECNICO EN CONTABILIDAD</v>
          </cell>
          <cell r="AH702" t="str">
            <v>TITULO</v>
          </cell>
        </row>
        <row r="703">
          <cell r="S703" t="str">
            <v>22091320</v>
          </cell>
          <cell r="T703" t="str">
            <v>ANGEL ROLANDO</v>
          </cell>
          <cell r="U703" t="str">
            <v>RODRIGUEZ</v>
          </cell>
          <cell r="V703" t="str">
            <v>AMPUERO</v>
          </cell>
          <cell r="W703" t="str">
            <v>SIN DATOS</v>
          </cell>
          <cell r="X703" t="str">
            <v>17/02/1969</v>
          </cell>
          <cell r="Y703" t="str">
            <v>Masculino</v>
          </cell>
          <cell r="Z703" t="str">
            <v>Casado</v>
          </cell>
          <cell r="AA703" t="str">
            <v>AV MANUEL PRADO 103</v>
          </cell>
          <cell r="AB703">
            <v>0</v>
          </cell>
          <cell r="AC703">
            <v>0</v>
          </cell>
          <cell r="AD703">
            <v>0</v>
          </cell>
          <cell r="AE703" t="str">
            <v>Superior Universitario</v>
          </cell>
          <cell r="AF703" t="str">
            <v>Superior completo</v>
          </cell>
          <cell r="AG703" t="str">
            <v>MEDICO CIRUJANO</v>
          </cell>
          <cell r="AH703" t="str">
            <v>TITULO</v>
          </cell>
        </row>
        <row r="704">
          <cell r="S704" t="str">
            <v>46929915</v>
          </cell>
          <cell r="T704" t="str">
            <v>YAMELI YAMIRA</v>
          </cell>
          <cell r="U704" t="str">
            <v>RIOS</v>
          </cell>
          <cell r="V704" t="str">
            <v>GARCIA</v>
          </cell>
          <cell r="W704" t="str">
            <v>SIN DATOS</v>
          </cell>
          <cell r="X704" t="str">
            <v>04/07/1990</v>
          </cell>
          <cell r="Y704" t="str">
            <v>Femenino</v>
          </cell>
          <cell r="Z704" t="str">
            <v>Soltero</v>
          </cell>
          <cell r="AA704" t="str">
            <v>JR. OLANTAY K-7 AS. LOS INC.</v>
          </cell>
          <cell r="AB704">
            <v>0</v>
          </cell>
          <cell r="AC704">
            <v>0</v>
          </cell>
          <cell r="AD704">
            <v>0</v>
          </cell>
          <cell r="AE704" t="str">
            <v>Superior Técnico</v>
          </cell>
          <cell r="AF704" t="str">
            <v>Técnico superior completo</v>
          </cell>
          <cell r="AG704" t="str">
            <v>TECNICO EN CONTABILIDAD</v>
          </cell>
          <cell r="AH704" t="str">
            <v>EGRESADO</v>
          </cell>
        </row>
        <row r="705">
          <cell r="S705" t="str">
            <v>46789435</v>
          </cell>
          <cell r="T705" t="str">
            <v>YENNY KATHERIN</v>
          </cell>
          <cell r="U705" t="str">
            <v>CUEVAS</v>
          </cell>
          <cell r="V705" t="str">
            <v>DE LA CRUZ</v>
          </cell>
          <cell r="W705" t="str">
            <v>SIN DATOS</v>
          </cell>
          <cell r="X705" t="str">
            <v>30/01/1992</v>
          </cell>
          <cell r="Y705" t="str">
            <v>Femenino</v>
          </cell>
          <cell r="Z705" t="str">
            <v>Soltero</v>
          </cell>
          <cell r="AA705" t="str">
            <v>MANCO CAPAC S/N</v>
          </cell>
          <cell r="AB705" t="str">
            <v>10467894353</v>
          </cell>
          <cell r="AC705" t="str">
            <v>yeka.cdlc@gmail.com</v>
          </cell>
          <cell r="AD705" t="str">
            <v>925408898</v>
          </cell>
          <cell r="AE705" t="str">
            <v>Superior Técnico</v>
          </cell>
          <cell r="AF705" t="str">
            <v>Técnico superior completo</v>
          </cell>
          <cell r="AG705" t="str">
            <v>TECNICO ADMINISTRADOR</v>
          </cell>
          <cell r="AH705" t="str">
            <v>TITULO</v>
          </cell>
        </row>
        <row r="706">
          <cell r="S706" t="str">
            <v>46789435</v>
          </cell>
          <cell r="T706" t="str">
            <v>YENNY KATHERIN</v>
          </cell>
          <cell r="U706" t="str">
            <v>CUEVAS</v>
          </cell>
          <cell r="V706" t="str">
            <v>DE LA CRUZ</v>
          </cell>
          <cell r="W706" t="str">
            <v>SIN DATOS</v>
          </cell>
          <cell r="X706" t="str">
            <v>30/01/1992</v>
          </cell>
          <cell r="Y706" t="str">
            <v>Femenino</v>
          </cell>
          <cell r="Z706" t="str">
            <v>Soltero</v>
          </cell>
          <cell r="AA706" t="str">
            <v>MANCO CAPAC S/N</v>
          </cell>
          <cell r="AB706" t="str">
            <v>10467894353</v>
          </cell>
          <cell r="AC706" t="str">
            <v>yeka.cdlc@gmail.com</v>
          </cell>
          <cell r="AD706" t="str">
            <v>925408898</v>
          </cell>
          <cell r="AE706" t="str">
            <v>Superior Técnico</v>
          </cell>
          <cell r="AF706" t="str">
            <v>Técnico superior completo</v>
          </cell>
          <cell r="AG706" t="str">
            <v>TECNICO ADMINISTRADOR</v>
          </cell>
          <cell r="AH706" t="str">
            <v>TITULO</v>
          </cell>
        </row>
        <row r="707">
          <cell r="S707" t="str">
            <v>44103126</v>
          </cell>
          <cell r="T707" t="str">
            <v>WILLIAMS</v>
          </cell>
          <cell r="U707" t="str">
            <v>GAMBOA</v>
          </cell>
          <cell r="V707" t="str">
            <v>DÍAZ</v>
          </cell>
          <cell r="W707" t="str">
            <v>SIN DATOS</v>
          </cell>
          <cell r="X707" t="str">
            <v>05/03/1987</v>
          </cell>
          <cell r="Y707" t="str">
            <v>Masculino</v>
          </cell>
          <cell r="Z707" t="str">
            <v>Soltero</v>
          </cell>
          <cell r="AA707" t="str">
            <v>BARRIO AYAUCRO</v>
          </cell>
          <cell r="AB707">
            <v>0</v>
          </cell>
          <cell r="AC707">
            <v>0</v>
          </cell>
          <cell r="AD707">
            <v>0</v>
          </cell>
          <cell r="AE707" t="str">
            <v>Superior Universitario</v>
          </cell>
          <cell r="AF707" t="str">
            <v>Superior completo</v>
          </cell>
          <cell r="AG707" t="str">
            <v>ADMINISTRADOR</v>
          </cell>
          <cell r="AH707" t="str">
            <v>BACHILLER</v>
          </cell>
        </row>
        <row r="708">
          <cell r="S708" t="str">
            <v>70021912</v>
          </cell>
          <cell r="T708" t="str">
            <v>YUSARY</v>
          </cell>
          <cell r="U708" t="str">
            <v>GAMBOA</v>
          </cell>
          <cell r="V708" t="str">
            <v>OLANO</v>
          </cell>
          <cell r="W708" t="str">
            <v>SIN DATOS</v>
          </cell>
          <cell r="X708" t="str">
            <v>22/10/1994</v>
          </cell>
          <cell r="Y708" t="str">
            <v>Femenino</v>
          </cell>
          <cell r="Z708" t="str">
            <v>Soltero</v>
          </cell>
          <cell r="AA708" t="str">
            <v>LOS HORNOS</v>
          </cell>
          <cell r="AB708">
            <v>0</v>
          </cell>
          <cell r="AC708">
            <v>0</v>
          </cell>
          <cell r="AD708">
            <v>0</v>
          </cell>
          <cell r="AE708" t="str">
            <v>Superior Técnico</v>
          </cell>
          <cell r="AF708" t="str">
            <v>Técnico superior completo</v>
          </cell>
          <cell r="AG708" t="str">
            <v>TECNICO DE FARMACIA</v>
          </cell>
          <cell r="AH708" t="str">
            <v>TITULO</v>
          </cell>
        </row>
        <row r="709">
          <cell r="S709" t="str">
            <v>31044171</v>
          </cell>
          <cell r="T709" t="str">
            <v>MARLENY</v>
          </cell>
          <cell r="U709" t="str">
            <v>RAMOS</v>
          </cell>
          <cell r="V709" t="str">
            <v>PALOMINO</v>
          </cell>
          <cell r="W709" t="str">
            <v>SIN DATOS</v>
          </cell>
          <cell r="X709" t="str">
            <v>29/03/1977</v>
          </cell>
          <cell r="Y709" t="str">
            <v>Femenino</v>
          </cell>
          <cell r="Z709" t="str">
            <v>Soltero</v>
          </cell>
          <cell r="AA709" t="str">
            <v>JR.LIMA 720</v>
          </cell>
          <cell r="AB709" t="str">
            <v>10310441711</v>
          </cell>
          <cell r="AC709" t="str">
            <v>killas20@hotmail.com</v>
          </cell>
          <cell r="AD709" t="str">
            <v>991486811</v>
          </cell>
          <cell r="AE709" t="str">
            <v>Superior Universitario</v>
          </cell>
          <cell r="AF709" t="str">
            <v>Superior completo</v>
          </cell>
          <cell r="AG709" t="str">
            <v>MEDICO CIRUJANO</v>
          </cell>
          <cell r="AH709">
            <v>0</v>
          </cell>
        </row>
        <row r="710">
          <cell r="S710" t="str">
            <v>31468342</v>
          </cell>
          <cell r="T710" t="str">
            <v>ROSA</v>
          </cell>
          <cell r="U710" t="str">
            <v>GUILLEN</v>
          </cell>
          <cell r="V710" t="str">
            <v>LEON</v>
          </cell>
          <cell r="W710" t="str">
            <v>SIN DATOS</v>
          </cell>
          <cell r="X710" t="str">
            <v>08/04/1976</v>
          </cell>
          <cell r="Y710" t="str">
            <v>Femenino</v>
          </cell>
          <cell r="Z710" t="str">
            <v>Casado</v>
          </cell>
          <cell r="AA710" t="str">
            <v>SIN DATOS</v>
          </cell>
          <cell r="AB710" t="str">
            <v>10314683421</v>
          </cell>
          <cell r="AC710" t="str">
            <v>rosa0802_26@hotmail.com</v>
          </cell>
          <cell r="AD710" t="str">
            <v>940964140</v>
          </cell>
          <cell r="AE710" t="str">
            <v>Superior Universitario</v>
          </cell>
          <cell r="AF710" t="str">
            <v>Superior completo</v>
          </cell>
          <cell r="AG710" t="str">
            <v>TRABAJADOR(A) SOCIAL</v>
          </cell>
          <cell r="AH710" t="str">
            <v>TITULO</v>
          </cell>
        </row>
        <row r="711">
          <cell r="S711" t="str">
            <v>74730770</v>
          </cell>
          <cell r="T711" t="str">
            <v>MERLY KATIUSKA</v>
          </cell>
          <cell r="U711" t="str">
            <v>SARMIENTO</v>
          </cell>
          <cell r="V711" t="str">
            <v>PONCE</v>
          </cell>
          <cell r="W711" t="str">
            <v>SIN DATOS</v>
          </cell>
          <cell r="X711" t="str">
            <v>18/04/1997</v>
          </cell>
          <cell r="Y711" t="str">
            <v>Femenino</v>
          </cell>
          <cell r="Z711" t="str">
            <v>Soltero</v>
          </cell>
          <cell r="AA711" t="str">
            <v>SIN DATOS</v>
          </cell>
          <cell r="AB711">
            <v>0</v>
          </cell>
          <cell r="AC711">
            <v>0</v>
          </cell>
          <cell r="AD711">
            <v>0</v>
          </cell>
          <cell r="AE711" t="str">
            <v>Superior Universitario</v>
          </cell>
          <cell r="AF711" t="str">
            <v>Superior completo</v>
          </cell>
          <cell r="AG711" t="str">
            <v>ENFERMERA(O)</v>
          </cell>
          <cell r="AH711" t="str">
            <v>EGRESADO</v>
          </cell>
        </row>
        <row r="712">
          <cell r="S712" t="str">
            <v>48239052</v>
          </cell>
          <cell r="T712" t="str">
            <v>CLAUDIA XIMENA</v>
          </cell>
          <cell r="U712" t="str">
            <v>ESPINOZA</v>
          </cell>
          <cell r="V712" t="str">
            <v>CARRASCO</v>
          </cell>
          <cell r="W712" t="str">
            <v>SIN DATOS</v>
          </cell>
          <cell r="X712" t="str">
            <v>11/05/1993</v>
          </cell>
          <cell r="Y712" t="str">
            <v>Femenino</v>
          </cell>
          <cell r="Z712" t="str">
            <v>Soltero</v>
          </cell>
          <cell r="AA712" t="str">
            <v>BRR JOSE MARIA ARGUEDAS S/N</v>
          </cell>
          <cell r="AB712">
            <v>0</v>
          </cell>
          <cell r="AC712">
            <v>0</v>
          </cell>
          <cell r="AD712">
            <v>0</v>
          </cell>
          <cell r="AE712" t="str">
            <v>Superior Universitario</v>
          </cell>
          <cell r="AF712" t="str">
            <v>Superior completo</v>
          </cell>
          <cell r="AG712" t="str">
            <v>ENFERMERA(O)</v>
          </cell>
          <cell r="AH712" t="str">
            <v>EGRESADO</v>
          </cell>
        </row>
        <row r="713">
          <cell r="S713" t="str">
            <v>76657865</v>
          </cell>
          <cell r="T713" t="str">
            <v>YANET</v>
          </cell>
          <cell r="U713" t="str">
            <v>VILLAFUERTE</v>
          </cell>
          <cell r="V713" t="str">
            <v>MALLQUI</v>
          </cell>
          <cell r="W713" t="str">
            <v>SIN DATOS</v>
          </cell>
          <cell r="X713" t="str">
            <v>15/03/1995</v>
          </cell>
          <cell r="Y713" t="str">
            <v>Femenino</v>
          </cell>
          <cell r="Z713" t="str">
            <v>Soltero</v>
          </cell>
          <cell r="AA713" t="str">
            <v>ANEXO SAHUANAY</v>
          </cell>
          <cell r="AB713">
            <v>0</v>
          </cell>
          <cell r="AC713">
            <v>0</v>
          </cell>
          <cell r="AD713">
            <v>0</v>
          </cell>
          <cell r="AE713" t="str">
            <v>Superior Universitario</v>
          </cell>
          <cell r="AF713" t="str">
            <v>Superior completo</v>
          </cell>
          <cell r="AG713" t="str">
            <v>ENFERMERA(O)</v>
          </cell>
          <cell r="AH713" t="str">
            <v>EGRESADO</v>
          </cell>
        </row>
        <row r="714">
          <cell r="S714" t="str">
            <v>43151922</v>
          </cell>
          <cell r="T714" t="str">
            <v>NATALY KARINA</v>
          </cell>
          <cell r="U714" t="str">
            <v>RAMOS</v>
          </cell>
          <cell r="V714" t="str">
            <v>CONDORI</v>
          </cell>
          <cell r="W714" t="str">
            <v>SIN DATOS</v>
          </cell>
          <cell r="X714" t="str">
            <v>15/07/1985</v>
          </cell>
          <cell r="Y714" t="str">
            <v>Femenino</v>
          </cell>
          <cell r="Z714" t="str">
            <v>Soltero</v>
          </cell>
          <cell r="AA714" t="str">
            <v>SILCO</v>
          </cell>
          <cell r="AB714">
            <v>0</v>
          </cell>
          <cell r="AC714">
            <v>0</v>
          </cell>
          <cell r="AD714">
            <v>0</v>
          </cell>
          <cell r="AE714" t="str">
            <v>Superior Universitario</v>
          </cell>
          <cell r="AF714" t="str">
            <v>Superior completo</v>
          </cell>
          <cell r="AG714" t="str">
            <v>ENFERMERA(O)</v>
          </cell>
          <cell r="AH714" t="str">
            <v>EGRESADO</v>
          </cell>
        </row>
        <row r="715">
          <cell r="S715" t="str">
            <v>76841240</v>
          </cell>
          <cell r="T715" t="str">
            <v>NANCY</v>
          </cell>
          <cell r="U715" t="str">
            <v>CONTRERAS</v>
          </cell>
          <cell r="V715" t="str">
            <v>LUPENTA</v>
          </cell>
          <cell r="W715" t="str">
            <v>SIN DATOS</v>
          </cell>
          <cell r="X715" t="str">
            <v>14/02/1996</v>
          </cell>
          <cell r="Y715" t="str">
            <v>Femenino</v>
          </cell>
          <cell r="Z715" t="str">
            <v>Soltero</v>
          </cell>
          <cell r="AA715" t="str">
            <v>AYACUCHO PATIBAMBA BAJA</v>
          </cell>
          <cell r="AB715">
            <v>0</v>
          </cell>
          <cell r="AC715">
            <v>0</v>
          </cell>
          <cell r="AD715">
            <v>0</v>
          </cell>
          <cell r="AE715" t="str">
            <v>Superior Universitario</v>
          </cell>
          <cell r="AF715" t="str">
            <v>Superior completo</v>
          </cell>
          <cell r="AG715" t="str">
            <v>ENFERMERA(O)</v>
          </cell>
          <cell r="AH715" t="str">
            <v>EGRESADO</v>
          </cell>
        </row>
        <row r="716">
          <cell r="S716" t="str">
            <v>74314467</v>
          </cell>
          <cell r="T716" t="str">
            <v>ENEYDA</v>
          </cell>
          <cell r="U716" t="str">
            <v>AMPUERO</v>
          </cell>
          <cell r="V716" t="str">
            <v>CALLA</v>
          </cell>
          <cell r="W716" t="str">
            <v>SIN DATOS</v>
          </cell>
          <cell r="X716" t="str">
            <v>27/04/1995</v>
          </cell>
          <cell r="Y716" t="str">
            <v>Femenino</v>
          </cell>
          <cell r="Z716" t="str">
            <v>Soltero</v>
          </cell>
          <cell r="AA716" t="str">
            <v>ANEXO PISCOYA</v>
          </cell>
          <cell r="AB716">
            <v>0</v>
          </cell>
          <cell r="AC716">
            <v>0</v>
          </cell>
          <cell r="AD716">
            <v>0</v>
          </cell>
          <cell r="AE716" t="str">
            <v>Superior Universitario</v>
          </cell>
          <cell r="AF716" t="str">
            <v>Superior completo</v>
          </cell>
          <cell r="AG716" t="str">
            <v>ENFERMERA(O)</v>
          </cell>
          <cell r="AH716" t="str">
            <v>EGRESADO</v>
          </cell>
        </row>
        <row r="717">
          <cell r="S717" t="str">
            <v>48553999</v>
          </cell>
          <cell r="T717" t="str">
            <v>NORELIA RUTH</v>
          </cell>
          <cell r="U717" t="str">
            <v>AGUIRRE</v>
          </cell>
          <cell r="V717" t="str">
            <v>MERMA</v>
          </cell>
          <cell r="W717" t="str">
            <v>SIN DATOS</v>
          </cell>
          <cell r="X717" t="str">
            <v>27/04/1995</v>
          </cell>
          <cell r="Y717" t="str">
            <v>Femenino</v>
          </cell>
          <cell r="Z717" t="str">
            <v>Soltero</v>
          </cell>
          <cell r="AA717" t="str">
            <v>SIN DATOS</v>
          </cell>
          <cell r="AB717">
            <v>0</v>
          </cell>
          <cell r="AC717">
            <v>0</v>
          </cell>
          <cell r="AD717">
            <v>0</v>
          </cell>
          <cell r="AE717" t="str">
            <v>Superior Universitario</v>
          </cell>
          <cell r="AF717" t="str">
            <v>Superior completo</v>
          </cell>
          <cell r="AG717" t="str">
            <v>ENFERMERA(O)</v>
          </cell>
          <cell r="AH717" t="str">
            <v>EGRESADO</v>
          </cell>
        </row>
        <row r="718">
          <cell r="S718" t="str">
            <v>72966525</v>
          </cell>
          <cell r="T718" t="str">
            <v>MAGALY</v>
          </cell>
          <cell r="U718" t="str">
            <v>VENTURA</v>
          </cell>
          <cell r="V718" t="str">
            <v>KARI</v>
          </cell>
          <cell r="W718" t="str">
            <v>SIN DATOS</v>
          </cell>
          <cell r="X718" t="str">
            <v>16/07/1997</v>
          </cell>
          <cell r="Y718" t="str">
            <v>Femenino</v>
          </cell>
          <cell r="Z718" t="str">
            <v>Soltero</v>
          </cell>
          <cell r="AA718" t="str">
            <v>ICHUBAMILLA</v>
          </cell>
          <cell r="AB718">
            <v>0</v>
          </cell>
          <cell r="AC718">
            <v>0</v>
          </cell>
          <cell r="AD718">
            <v>0</v>
          </cell>
          <cell r="AE718" t="str">
            <v>Superior Universitario</v>
          </cell>
          <cell r="AF718" t="str">
            <v>Superior completo</v>
          </cell>
          <cell r="AG718" t="str">
            <v>ENFERMERA(O)</v>
          </cell>
          <cell r="AH718" t="str">
            <v>EGRESADO</v>
          </cell>
        </row>
        <row r="719">
          <cell r="S719" t="str">
            <v>75758024</v>
          </cell>
          <cell r="T719" t="str">
            <v>ELIZABETH</v>
          </cell>
          <cell r="U719" t="str">
            <v>PANIORA</v>
          </cell>
          <cell r="V719" t="str">
            <v>ROBLES</v>
          </cell>
          <cell r="W719" t="str">
            <v>SIN DATOS</v>
          </cell>
          <cell r="X719" t="str">
            <v>02/03/1998</v>
          </cell>
          <cell r="Y719" t="str">
            <v>Femenino</v>
          </cell>
          <cell r="Z719" t="str">
            <v>Soltero</v>
          </cell>
          <cell r="AA719" t="str">
            <v>SIN DATOS</v>
          </cell>
          <cell r="AB719">
            <v>0</v>
          </cell>
          <cell r="AC719" t="str">
            <v>paniora2019@hotmail.com</v>
          </cell>
          <cell r="AD719" t="str">
            <v>938783627</v>
          </cell>
          <cell r="AE719" t="str">
            <v>Superior Universitario</v>
          </cell>
          <cell r="AF719" t="str">
            <v>Superior completo</v>
          </cell>
          <cell r="AG719" t="str">
            <v>CIRUJANO DENTISTA</v>
          </cell>
          <cell r="AH719" t="str">
            <v>EGRESADO</v>
          </cell>
        </row>
        <row r="720">
          <cell r="S720" t="str">
            <v>46302904</v>
          </cell>
          <cell r="T720" t="str">
            <v>MIRIAM CEIDA</v>
          </cell>
          <cell r="U720" t="str">
            <v>VELASQUE</v>
          </cell>
          <cell r="V720" t="str">
            <v>FLORES</v>
          </cell>
          <cell r="W720" t="str">
            <v>SIN DATOS</v>
          </cell>
          <cell r="X720" t="str">
            <v>27/02/1990</v>
          </cell>
          <cell r="Y720" t="str">
            <v>Femenino</v>
          </cell>
          <cell r="Z720" t="str">
            <v>Soltero</v>
          </cell>
          <cell r="AA720" t="str">
            <v>AV.MALINAS</v>
          </cell>
          <cell r="AB720" t="str">
            <v>10463029046</v>
          </cell>
          <cell r="AC720">
            <v>0</v>
          </cell>
          <cell r="AD720">
            <v>0</v>
          </cell>
          <cell r="AE720" t="str">
            <v>Superior Universitario</v>
          </cell>
          <cell r="AF720" t="str">
            <v>Superior completo</v>
          </cell>
          <cell r="AG720" t="str">
            <v>OBSTETRA</v>
          </cell>
          <cell r="AH720" t="str">
            <v>TITULO</v>
          </cell>
        </row>
        <row r="721">
          <cell r="S721" t="str">
            <v>45511767</v>
          </cell>
          <cell r="T721" t="str">
            <v>ROCIO DORIS</v>
          </cell>
          <cell r="U721" t="str">
            <v>VILLANUEVA</v>
          </cell>
          <cell r="V721" t="str">
            <v>RIVERA</v>
          </cell>
          <cell r="W721" t="str">
            <v>SIN DATOS</v>
          </cell>
          <cell r="X721" t="str">
            <v>12/12/1987</v>
          </cell>
          <cell r="Y721" t="str">
            <v>Femenino</v>
          </cell>
          <cell r="Z721" t="str">
            <v>Soltero</v>
          </cell>
          <cell r="AA721" t="str">
            <v>SIN DATOS</v>
          </cell>
          <cell r="AB721" t="str">
            <v>10455117670</v>
          </cell>
          <cell r="AC721" t="str">
            <v>rociodorisvillanueva@gmail.com</v>
          </cell>
          <cell r="AD721" t="str">
            <v>958711112</v>
          </cell>
          <cell r="AE721" t="str">
            <v>Superior Universitario</v>
          </cell>
          <cell r="AF721" t="str">
            <v>Superior completo</v>
          </cell>
          <cell r="AG721" t="str">
            <v>TRABAJADOR(A) SOCIAL</v>
          </cell>
          <cell r="AH721" t="str">
            <v>TITULO</v>
          </cell>
        </row>
        <row r="722">
          <cell r="S722" t="str">
            <v>45511767</v>
          </cell>
          <cell r="T722" t="str">
            <v>ROCIO DORIS</v>
          </cell>
          <cell r="U722" t="str">
            <v>VILLANUEVA</v>
          </cell>
          <cell r="V722" t="str">
            <v>RIVERA</v>
          </cell>
          <cell r="W722" t="str">
            <v>SIN DATOS</v>
          </cell>
          <cell r="X722" t="str">
            <v>12/12/1987</v>
          </cell>
          <cell r="Y722" t="str">
            <v>Femenino</v>
          </cell>
          <cell r="Z722" t="str">
            <v>Soltero</v>
          </cell>
          <cell r="AA722" t="str">
            <v>SIN DATOS</v>
          </cell>
          <cell r="AB722" t="str">
            <v>10455117670</v>
          </cell>
          <cell r="AC722" t="str">
            <v>rociodorisvillanueva@gmail.com</v>
          </cell>
          <cell r="AD722" t="str">
            <v>958711112</v>
          </cell>
          <cell r="AE722" t="str">
            <v>Superior Universitario</v>
          </cell>
          <cell r="AF722" t="str">
            <v>Superior completo</v>
          </cell>
          <cell r="AG722" t="str">
            <v>TRABAJADOR(A) SOCIAL</v>
          </cell>
          <cell r="AH722" t="str">
            <v>TITULO</v>
          </cell>
        </row>
        <row r="723">
          <cell r="S723" t="str">
            <v>45511767</v>
          </cell>
          <cell r="T723" t="str">
            <v>ROCIO DORIS</v>
          </cell>
          <cell r="U723" t="str">
            <v>VILLANUEVA</v>
          </cell>
          <cell r="V723" t="str">
            <v>RIVERA</v>
          </cell>
          <cell r="W723" t="str">
            <v>SIN DATOS</v>
          </cell>
          <cell r="X723" t="str">
            <v>12/12/1987</v>
          </cell>
          <cell r="Y723" t="str">
            <v>Femenino</v>
          </cell>
          <cell r="Z723" t="str">
            <v>Soltero</v>
          </cell>
          <cell r="AA723" t="str">
            <v>SIN DATOS</v>
          </cell>
          <cell r="AB723" t="str">
            <v>10455117670</v>
          </cell>
          <cell r="AC723" t="str">
            <v>rociodorisvillanueva@gmail.com</v>
          </cell>
          <cell r="AD723" t="str">
            <v>958711112</v>
          </cell>
          <cell r="AE723" t="str">
            <v>Superior Universitario</v>
          </cell>
          <cell r="AF723" t="str">
            <v>Superior completo</v>
          </cell>
          <cell r="AG723" t="str">
            <v>TRABAJADOR(A) SOCIAL</v>
          </cell>
          <cell r="AH723" t="str">
            <v>TITULO</v>
          </cell>
        </row>
        <row r="724">
          <cell r="S724" t="str">
            <v>45511767</v>
          </cell>
          <cell r="T724" t="str">
            <v>ROCIO DORIS</v>
          </cell>
          <cell r="U724" t="str">
            <v>VILLANUEVA</v>
          </cell>
          <cell r="V724" t="str">
            <v>RIVERA</v>
          </cell>
          <cell r="W724" t="str">
            <v>SIN DATOS</v>
          </cell>
          <cell r="X724" t="str">
            <v>12/12/1987</v>
          </cell>
          <cell r="Y724" t="str">
            <v>Femenino</v>
          </cell>
          <cell r="Z724" t="str">
            <v>Soltero</v>
          </cell>
          <cell r="AA724" t="str">
            <v>SIN DATOS</v>
          </cell>
          <cell r="AB724" t="str">
            <v>10455117670</v>
          </cell>
          <cell r="AC724" t="str">
            <v>rociodorisvillanueva@gmail.com</v>
          </cell>
          <cell r="AD724" t="str">
            <v>958711112</v>
          </cell>
          <cell r="AE724" t="str">
            <v>Superior Universitario</v>
          </cell>
          <cell r="AF724" t="str">
            <v>Superior completo</v>
          </cell>
          <cell r="AG724" t="str">
            <v>TRABAJADOR(A) SOCIAL</v>
          </cell>
          <cell r="AH724" t="str">
            <v>TITULO</v>
          </cell>
        </row>
        <row r="725">
          <cell r="S725" t="str">
            <v>45511767</v>
          </cell>
          <cell r="T725" t="str">
            <v>ROCIO DORIS</v>
          </cell>
          <cell r="U725" t="str">
            <v>VILLANUEVA</v>
          </cell>
          <cell r="V725" t="str">
            <v>RIVERA</v>
          </cell>
          <cell r="W725" t="str">
            <v>SIN DATOS</v>
          </cell>
          <cell r="X725" t="str">
            <v>12/12/1987</v>
          </cell>
          <cell r="Y725" t="str">
            <v>Femenino</v>
          </cell>
          <cell r="Z725" t="str">
            <v>Soltero</v>
          </cell>
          <cell r="AA725" t="str">
            <v>SIN DATOS</v>
          </cell>
          <cell r="AB725" t="str">
            <v>10455117670</v>
          </cell>
          <cell r="AC725" t="str">
            <v>rociodorisvillanueva@gmail.com</v>
          </cell>
          <cell r="AD725" t="str">
            <v>958711112</v>
          </cell>
          <cell r="AE725" t="str">
            <v>Superior Universitario</v>
          </cell>
          <cell r="AF725" t="str">
            <v>Superior completo</v>
          </cell>
          <cell r="AG725" t="str">
            <v>TRABAJADOR(A) SOCIAL</v>
          </cell>
          <cell r="AH725" t="str">
            <v>TITULO</v>
          </cell>
        </row>
        <row r="726">
          <cell r="S726" t="str">
            <v>45511767</v>
          </cell>
          <cell r="T726" t="str">
            <v>ROCIO DORIS</v>
          </cell>
          <cell r="U726" t="str">
            <v>VILLANUEVA</v>
          </cell>
          <cell r="V726" t="str">
            <v>RIVERA</v>
          </cell>
          <cell r="W726" t="str">
            <v>SIN DATOS</v>
          </cell>
          <cell r="X726" t="str">
            <v>12/12/1987</v>
          </cell>
          <cell r="Y726" t="str">
            <v>Femenino</v>
          </cell>
          <cell r="Z726" t="str">
            <v>Soltero</v>
          </cell>
          <cell r="AA726" t="str">
            <v>SIN DATOS</v>
          </cell>
          <cell r="AB726" t="str">
            <v>10455117670</v>
          </cell>
          <cell r="AC726" t="str">
            <v>rociodorisvillanueva@gmail.com</v>
          </cell>
          <cell r="AD726" t="str">
            <v>958711112</v>
          </cell>
          <cell r="AE726" t="str">
            <v>Superior Universitario</v>
          </cell>
          <cell r="AF726" t="str">
            <v>Superior completo</v>
          </cell>
          <cell r="AG726" t="str">
            <v>TRABAJADOR(A) SOCIAL</v>
          </cell>
          <cell r="AH726" t="str">
            <v>TITULO</v>
          </cell>
        </row>
        <row r="727">
          <cell r="S727" t="str">
            <v>45511767</v>
          </cell>
          <cell r="T727" t="str">
            <v>ROCIO DORIS</v>
          </cell>
          <cell r="U727" t="str">
            <v>VILLANUEVA</v>
          </cell>
          <cell r="V727" t="str">
            <v>RIVERA</v>
          </cell>
          <cell r="W727" t="str">
            <v>SIN DATOS</v>
          </cell>
          <cell r="X727" t="str">
            <v>12/12/1987</v>
          </cell>
          <cell r="Y727" t="str">
            <v>Femenino</v>
          </cell>
          <cell r="Z727" t="str">
            <v>Soltero</v>
          </cell>
          <cell r="AA727" t="str">
            <v>SIN DATOS</v>
          </cell>
          <cell r="AB727" t="str">
            <v>10455117670</v>
          </cell>
          <cell r="AC727" t="str">
            <v>rociodorisvillanueva@gmail.com</v>
          </cell>
          <cell r="AD727" t="str">
            <v>958711112</v>
          </cell>
          <cell r="AE727" t="str">
            <v>Superior Universitario</v>
          </cell>
          <cell r="AF727" t="str">
            <v>Superior completo</v>
          </cell>
          <cell r="AG727" t="str">
            <v>TRABAJADOR(A) SOCIAL</v>
          </cell>
          <cell r="AH727" t="str">
            <v>TITULO</v>
          </cell>
        </row>
        <row r="728">
          <cell r="S728" t="str">
            <v>45511767</v>
          </cell>
          <cell r="T728" t="str">
            <v>ROCIO DORIS</v>
          </cell>
          <cell r="U728" t="str">
            <v>VILLANUEVA</v>
          </cell>
          <cell r="V728" t="str">
            <v>RIVERA</v>
          </cell>
          <cell r="W728" t="str">
            <v>SIN DATOS</v>
          </cell>
          <cell r="X728" t="str">
            <v>12/12/1987</v>
          </cell>
          <cell r="Y728" t="str">
            <v>Femenino</v>
          </cell>
          <cell r="Z728" t="str">
            <v>Soltero</v>
          </cell>
          <cell r="AA728" t="str">
            <v>SIN DATOS</v>
          </cell>
          <cell r="AB728" t="str">
            <v>10455117670</v>
          </cell>
          <cell r="AC728" t="str">
            <v>rociodorisvillanueva@gmail.com</v>
          </cell>
          <cell r="AD728" t="str">
            <v>958711112</v>
          </cell>
          <cell r="AE728" t="str">
            <v>Superior Universitario</v>
          </cell>
          <cell r="AF728" t="str">
            <v>Superior completo</v>
          </cell>
          <cell r="AG728" t="str">
            <v>TRABAJADOR(A) SOCIAL</v>
          </cell>
          <cell r="AH728" t="str">
            <v>TITULO</v>
          </cell>
        </row>
        <row r="729">
          <cell r="S729" t="str">
            <v>70238061</v>
          </cell>
          <cell r="T729" t="str">
            <v>PAUL MIKI</v>
          </cell>
          <cell r="U729" t="str">
            <v>VILCA</v>
          </cell>
          <cell r="V729" t="str">
            <v>CCUNO</v>
          </cell>
          <cell r="W729" t="str">
            <v>SIN DATOS</v>
          </cell>
          <cell r="X729" t="str">
            <v>13/02/1990</v>
          </cell>
          <cell r="Y729" t="str">
            <v>Masculino</v>
          </cell>
          <cell r="Z729" t="str">
            <v>Soltero</v>
          </cell>
          <cell r="AA729" t="str">
            <v>AV. LOS PROCERES S/N</v>
          </cell>
          <cell r="AB729">
            <v>0</v>
          </cell>
          <cell r="AC729">
            <v>0</v>
          </cell>
          <cell r="AD729">
            <v>0</v>
          </cell>
          <cell r="AE729" t="str">
            <v>Superior Universitario</v>
          </cell>
          <cell r="AF729" t="str">
            <v>Superior completo</v>
          </cell>
          <cell r="AG729" t="str">
            <v>MEDICO CIRUJANO</v>
          </cell>
          <cell r="AH729" t="str">
            <v>TITULO</v>
          </cell>
        </row>
        <row r="730">
          <cell r="S730" t="str">
            <v>46097144</v>
          </cell>
          <cell r="T730" t="str">
            <v>YOLANDA ISABEL</v>
          </cell>
          <cell r="U730" t="str">
            <v>MUÑOZ</v>
          </cell>
          <cell r="V730" t="str">
            <v>FABIAN</v>
          </cell>
          <cell r="W730" t="str">
            <v>SIN DATOS</v>
          </cell>
          <cell r="X730" t="str">
            <v>18/10/1989</v>
          </cell>
          <cell r="Y730" t="str">
            <v>Femenino</v>
          </cell>
          <cell r="Z730" t="str">
            <v>Soltero</v>
          </cell>
          <cell r="AA730" t="str">
            <v>FILADELFIA</v>
          </cell>
          <cell r="AB730">
            <v>0</v>
          </cell>
          <cell r="AC730" t="str">
            <v>yolisa.ps@gmail.com</v>
          </cell>
          <cell r="AD730">
            <v>0</v>
          </cell>
          <cell r="AE730" t="str">
            <v>Superior Universitario</v>
          </cell>
          <cell r="AF730" t="str">
            <v>Superior completo</v>
          </cell>
          <cell r="AG730" t="str">
            <v>PSICOLOGO</v>
          </cell>
          <cell r="AH730" t="str">
            <v>TITULO</v>
          </cell>
        </row>
        <row r="731">
          <cell r="S731" t="str">
            <v>46950766</v>
          </cell>
          <cell r="T731" t="str">
            <v>OLIVER</v>
          </cell>
          <cell r="U731" t="str">
            <v>GOMEZ</v>
          </cell>
          <cell r="V731" t="str">
            <v>NAVARRO</v>
          </cell>
          <cell r="W731" t="str">
            <v>SIN DATOS</v>
          </cell>
          <cell r="X731" t="str">
            <v>12/11/1990</v>
          </cell>
          <cell r="Y731" t="str">
            <v>Masculino</v>
          </cell>
          <cell r="Z731" t="str">
            <v>Soltero</v>
          </cell>
          <cell r="AA731" t="str">
            <v>COMUNID.MOLLEBAMBA</v>
          </cell>
          <cell r="AB731">
            <v>0</v>
          </cell>
          <cell r="AC731">
            <v>0</v>
          </cell>
          <cell r="AD731">
            <v>0</v>
          </cell>
          <cell r="AE731" t="str">
            <v>Secundaria</v>
          </cell>
          <cell r="AF731" t="str">
            <v>Secundaria completa</v>
          </cell>
          <cell r="AG731">
            <v>0</v>
          </cell>
          <cell r="AH731">
            <v>0</v>
          </cell>
        </row>
        <row r="732">
          <cell r="S732" t="str">
            <v>43350477</v>
          </cell>
          <cell r="T732" t="str">
            <v>JAEL LYUBISA</v>
          </cell>
          <cell r="U732" t="str">
            <v>ESPINOZA</v>
          </cell>
          <cell r="V732" t="str">
            <v>MELENDEZ</v>
          </cell>
          <cell r="W732" t="str">
            <v>SIN DATOS</v>
          </cell>
          <cell r="X732" t="str">
            <v>20/09/1984</v>
          </cell>
          <cell r="Y732" t="str">
            <v>Femenino</v>
          </cell>
          <cell r="Z732" t="str">
            <v>Soltero</v>
          </cell>
          <cell r="AA732" t="str">
            <v>LOS MANGALES ENTRE BELGRANO Y MAPAISO</v>
          </cell>
          <cell r="AB732" t="str">
            <v>10433504770</v>
          </cell>
          <cell r="AC732">
            <v>0</v>
          </cell>
          <cell r="AD732" t="str">
            <v>918220959</v>
          </cell>
          <cell r="AE732" t="str">
            <v>Superior Universitario</v>
          </cell>
          <cell r="AF732" t="str">
            <v>Superior completo</v>
          </cell>
          <cell r="AG732" t="str">
            <v>MEDICO CIRUJANO</v>
          </cell>
          <cell r="AH732" t="str">
            <v>TITULO</v>
          </cell>
        </row>
        <row r="733">
          <cell r="S733" t="str">
            <v>70753746</v>
          </cell>
          <cell r="T733" t="str">
            <v>MARIBEL</v>
          </cell>
          <cell r="U733" t="str">
            <v>LINARES</v>
          </cell>
          <cell r="V733" t="str">
            <v>GUTIERREZ</v>
          </cell>
          <cell r="W733" t="str">
            <v>SIN DATOS</v>
          </cell>
          <cell r="X733" t="str">
            <v>11/02/1992</v>
          </cell>
          <cell r="Y733" t="str">
            <v>Femenino</v>
          </cell>
          <cell r="Z733" t="str">
            <v>Soltero</v>
          </cell>
          <cell r="AA733" t="str">
            <v>JR.LAS CASUARINAS 203</v>
          </cell>
          <cell r="AB733">
            <v>0</v>
          </cell>
          <cell r="AC733">
            <v>0</v>
          </cell>
          <cell r="AD733">
            <v>0</v>
          </cell>
          <cell r="AE733" t="str">
            <v>Superior Universitario</v>
          </cell>
          <cell r="AF733" t="str">
            <v>Superior completo</v>
          </cell>
          <cell r="AG733" t="str">
            <v>TRABAJADOR(A) SOCIAL</v>
          </cell>
          <cell r="AH733" t="str">
            <v>TITULO</v>
          </cell>
        </row>
        <row r="734">
          <cell r="S734" t="str">
            <v>44315709</v>
          </cell>
          <cell r="T734" t="str">
            <v>CRISTIAN MOISES</v>
          </cell>
          <cell r="U734" t="str">
            <v>OROSCO</v>
          </cell>
          <cell r="V734" t="str">
            <v>QUISPE</v>
          </cell>
          <cell r="W734" t="str">
            <v>SIN DATOS</v>
          </cell>
          <cell r="X734" t="str">
            <v>13/04/1987</v>
          </cell>
          <cell r="Y734" t="str">
            <v>Masculino</v>
          </cell>
          <cell r="Z734" t="str">
            <v>Soltero</v>
          </cell>
          <cell r="AA734" t="str">
            <v>JR. SUCCHA 231</v>
          </cell>
          <cell r="AB734" t="str">
            <v>10443157099</v>
          </cell>
          <cell r="AC734" t="str">
            <v>cristian_oq@hotmail.com</v>
          </cell>
          <cell r="AD734" t="str">
            <v>3311789,993668724</v>
          </cell>
          <cell r="AE734" t="str">
            <v>Superior Universitario</v>
          </cell>
          <cell r="AF734" t="str">
            <v>Superior completo</v>
          </cell>
          <cell r="AG734" t="str">
            <v>MEDICO CIRUJANO</v>
          </cell>
          <cell r="AH734" t="str">
            <v>TITULO</v>
          </cell>
        </row>
        <row r="735">
          <cell r="S735" t="str">
            <v>45297433</v>
          </cell>
          <cell r="T735" t="str">
            <v>HEINER</v>
          </cell>
          <cell r="U735" t="str">
            <v>QUISPE</v>
          </cell>
          <cell r="V735" t="str">
            <v>BARBARAN</v>
          </cell>
          <cell r="W735" t="str">
            <v>SIN DATOS</v>
          </cell>
          <cell r="X735" t="str">
            <v>14/03/1988</v>
          </cell>
          <cell r="Y735" t="str">
            <v>Masculino</v>
          </cell>
          <cell r="Z735" t="str">
            <v>Soltero</v>
          </cell>
          <cell r="AA735" t="str">
            <v>SIN DATOS</v>
          </cell>
          <cell r="AB735" t="str">
            <v>10452974330</v>
          </cell>
          <cell r="AC735" t="str">
            <v>heinerbarbaran@gmail.com</v>
          </cell>
          <cell r="AD735" t="str">
            <v>986588714</v>
          </cell>
          <cell r="AE735" t="str">
            <v>Superior Técnico</v>
          </cell>
          <cell r="AF735" t="str">
            <v>Técnico superior completo</v>
          </cell>
          <cell r="AG735" t="str">
            <v>TECNICO ELECTRONICISTA</v>
          </cell>
          <cell r="AH735" t="str">
            <v>EGRESADO</v>
          </cell>
        </row>
        <row r="736">
          <cell r="S736" t="str">
            <v>72850215</v>
          </cell>
          <cell r="T736" t="str">
            <v>YOJAN</v>
          </cell>
          <cell r="U736" t="str">
            <v>LOAYZA</v>
          </cell>
          <cell r="V736" t="str">
            <v>GUTIERREZ</v>
          </cell>
          <cell r="W736" t="str">
            <v>SIN DATOS</v>
          </cell>
          <cell r="X736" t="str">
            <v>22/10/1994</v>
          </cell>
          <cell r="Y736" t="str">
            <v>Masculino</v>
          </cell>
          <cell r="Z736" t="str">
            <v>Soltero</v>
          </cell>
          <cell r="AA736" t="str">
            <v>AV MICAELA BASTIDAS S-N MOTOYPAMPA</v>
          </cell>
          <cell r="AB736">
            <v>0</v>
          </cell>
          <cell r="AC736">
            <v>0</v>
          </cell>
          <cell r="AD736">
            <v>0</v>
          </cell>
          <cell r="AE736" t="str">
            <v>Secundaria</v>
          </cell>
          <cell r="AF736" t="str">
            <v>Secundaria completa</v>
          </cell>
          <cell r="AG736">
            <v>0</v>
          </cell>
          <cell r="AH736">
            <v>0</v>
          </cell>
        </row>
        <row r="737">
          <cell r="S737" t="str">
            <v>47148918</v>
          </cell>
          <cell r="T737" t="str">
            <v>NERIO</v>
          </cell>
          <cell r="U737" t="str">
            <v>ROJAS</v>
          </cell>
          <cell r="V737" t="str">
            <v>CALDERON</v>
          </cell>
          <cell r="W737" t="str">
            <v>SIN DATOS</v>
          </cell>
          <cell r="X737" t="str">
            <v>10/09/1991</v>
          </cell>
          <cell r="Y737" t="str">
            <v>Masculino</v>
          </cell>
          <cell r="Z737" t="str">
            <v>Soltero</v>
          </cell>
          <cell r="AA737" t="str">
            <v>HUAYANA</v>
          </cell>
          <cell r="AB737">
            <v>0</v>
          </cell>
          <cell r="AC737">
            <v>0</v>
          </cell>
          <cell r="AD737">
            <v>0</v>
          </cell>
          <cell r="AE737" t="str">
            <v>Superior Técnico</v>
          </cell>
          <cell r="AF737" t="str">
            <v>Técnico superior completo</v>
          </cell>
          <cell r="AG737" t="str">
            <v>TECNICO EN ENFERMERIA</v>
          </cell>
          <cell r="AH737" t="str">
            <v>TITULO</v>
          </cell>
        </row>
        <row r="738">
          <cell r="S738" t="str">
            <v>44258080</v>
          </cell>
          <cell r="T738" t="str">
            <v>LUZ MARÍA</v>
          </cell>
          <cell r="U738" t="str">
            <v>MENESES</v>
          </cell>
          <cell r="V738" t="str">
            <v>ARAMBURÚ</v>
          </cell>
          <cell r="W738" t="str">
            <v>SIN DATOS</v>
          </cell>
          <cell r="X738" t="str">
            <v>19/05/1987</v>
          </cell>
          <cell r="Y738" t="str">
            <v>Femenino</v>
          </cell>
          <cell r="Z738" t="str">
            <v>Soltero</v>
          </cell>
          <cell r="AA738" t="str">
            <v>JR.CESAR VALLEJO 164</v>
          </cell>
          <cell r="AB738">
            <v>0</v>
          </cell>
          <cell r="AC738" t="str">
            <v>luz_aramburu@hotmail.com</v>
          </cell>
          <cell r="AD738" t="str">
            <v>966902432</v>
          </cell>
          <cell r="AE738" t="str">
            <v>Superior Universitario</v>
          </cell>
          <cell r="AF738" t="str">
            <v>Superior completo</v>
          </cell>
          <cell r="AG738" t="str">
            <v>MEDICO CIRUJANO</v>
          </cell>
          <cell r="AH738" t="str">
            <v>TITULO</v>
          </cell>
        </row>
        <row r="739">
          <cell r="S739" t="str">
            <v>31480369</v>
          </cell>
          <cell r="T739" t="str">
            <v>ALEJANDRO</v>
          </cell>
          <cell r="U739" t="str">
            <v>PARIONA</v>
          </cell>
          <cell r="V739" t="str">
            <v>HUARHUACHI</v>
          </cell>
          <cell r="W739" t="str">
            <v>SIN DATOS</v>
          </cell>
          <cell r="X739" t="str">
            <v>20/05/1971</v>
          </cell>
          <cell r="Y739" t="str">
            <v>Masculino</v>
          </cell>
          <cell r="Z739" t="str">
            <v>Soltero</v>
          </cell>
          <cell r="AA739" t="str">
            <v>CAHUIDE</v>
          </cell>
          <cell r="AB739">
            <v>0</v>
          </cell>
          <cell r="AC739">
            <v>0</v>
          </cell>
          <cell r="AD739">
            <v>0</v>
          </cell>
          <cell r="AE739" t="str">
            <v>Secundaria</v>
          </cell>
          <cell r="AF739" t="str">
            <v>Secundaria completa</v>
          </cell>
          <cell r="AG739">
            <v>0</v>
          </cell>
          <cell r="AH739">
            <v>0</v>
          </cell>
        </row>
        <row r="740">
          <cell r="S740" t="str">
            <v>31490038</v>
          </cell>
          <cell r="T740" t="str">
            <v>ROBERTO</v>
          </cell>
          <cell r="U740" t="str">
            <v>POZO</v>
          </cell>
          <cell r="V740" t="str">
            <v>CHAVEZ</v>
          </cell>
          <cell r="W740" t="str">
            <v>SIN DATOS</v>
          </cell>
          <cell r="X740" t="str">
            <v>30/05/1975</v>
          </cell>
          <cell r="Y740" t="str">
            <v>Masculino</v>
          </cell>
          <cell r="Z740" t="str">
            <v>Soltero</v>
          </cell>
          <cell r="AA740" t="str">
            <v>ANEXO CCOLLPAPAMPA</v>
          </cell>
          <cell r="AB740">
            <v>0</v>
          </cell>
          <cell r="AC740">
            <v>0</v>
          </cell>
          <cell r="AD740">
            <v>0</v>
          </cell>
          <cell r="AE740" t="str">
            <v>Superior Técnico</v>
          </cell>
          <cell r="AF740" t="str">
            <v>Técnico superior completo</v>
          </cell>
          <cell r="AG740" t="str">
            <v>TECNICO EN ENFERMERIA</v>
          </cell>
          <cell r="AH740" t="str">
            <v>TITULO</v>
          </cell>
        </row>
        <row r="741">
          <cell r="S741" t="str">
            <v>46901509</v>
          </cell>
          <cell r="T741" t="str">
            <v>ELISA TEODOSIA</v>
          </cell>
          <cell r="U741" t="str">
            <v>BELLIDO</v>
          </cell>
          <cell r="V741" t="str">
            <v>HUAMANI</v>
          </cell>
          <cell r="W741" t="str">
            <v>SIN DATOS</v>
          </cell>
          <cell r="X741" t="str">
            <v>06/09/1991</v>
          </cell>
          <cell r="Y741" t="str">
            <v>Femenino</v>
          </cell>
          <cell r="Z741" t="str">
            <v>Soltero</v>
          </cell>
          <cell r="AA741" t="str">
            <v>TUPAC AMARU</v>
          </cell>
          <cell r="AB741">
            <v>0</v>
          </cell>
          <cell r="AC741">
            <v>0</v>
          </cell>
          <cell r="AD741">
            <v>0</v>
          </cell>
          <cell r="AE741" t="str">
            <v>Superior Universitario</v>
          </cell>
          <cell r="AF741" t="str">
            <v>Superior completo</v>
          </cell>
          <cell r="AG741" t="str">
            <v>TRABAJADOR(A) SOCIAL</v>
          </cell>
          <cell r="AH741" t="str">
            <v>TITULO</v>
          </cell>
        </row>
        <row r="742">
          <cell r="S742" t="str">
            <v>70688204</v>
          </cell>
          <cell r="T742" t="str">
            <v>RUTH</v>
          </cell>
          <cell r="U742" t="str">
            <v>ASPUR</v>
          </cell>
          <cell r="V742" t="str">
            <v>VALENZUELA</v>
          </cell>
          <cell r="W742" t="str">
            <v>SIN DATOS</v>
          </cell>
          <cell r="X742" t="str">
            <v>20/05/1993</v>
          </cell>
          <cell r="Y742" t="str">
            <v>Femenino</v>
          </cell>
          <cell r="Z742" t="str">
            <v>Soltero</v>
          </cell>
          <cell r="AA742" t="str">
            <v>JR TUPAC AMARU S/N</v>
          </cell>
          <cell r="AB742">
            <v>0</v>
          </cell>
          <cell r="AC742">
            <v>0</v>
          </cell>
          <cell r="AD742">
            <v>0</v>
          </cell>
          <cell r="AE742" t="str">
            <v>Superior Técnico</v>
          </cell>
          <cell r="AF742" t="str">
            <v>Técnico superior completo</v>
          </cell>
          <cell r="AG742" t="str">
            <v>TECNICO EN ENFERMERIA</v>
          </cell>
          <cell r="AH742" t="str">
            <v>EGRESADO</v>
          </cell>
        </row>
        <row r="743">
          <cell r="S743" t="str">
            <v>10670092</v>
          </cell>
          <cell r="T743" t="str">
            <v>JANNET</v>
          </cell>
          <cell r="U743" t="str">
            <v>CONTRERAS</v>
          </cell>
          <cell r="V743" t="str">
            <v>CASTILLO</v>
          </cell>
          <cell r="W743" t="str">
            <v>SIN DATOS</v>
          </cell>
          <cell r="X743" t="str">
            <v>05/02/1978</v>
          </cell>
          <cell r="Y743" t="str">
            <v>Femenino</v>
          </cell>
          <cell r="Z743" t="str">
            <v>Casado</v>
          </cell>
          <cell r="AA743" t="str">
            <v>JR.LOS LINOS 325 URB.SAN HILARION</v>
          </cell>
          <cell r="AB743">
            <v>0</v>
          </cell>
          <cell r="AC743" t="str">
            <v>janycontreras92@hotmail.com</v>
          </cell>
          <cell r="AD743" t="str">
            <v>958050705</v>
          </cell>
          <cell r="AE743" t="str">
            <v>Superior Técnico</v>
          </cell>
          <cell r="AF743" t="str">
            <v>Técnico superior completo</v>
          </cell>
          <cell r="AG743" t="str">
            <v>TECNICO DE FARMACIA</v>
          </cell>
          <cell r="AH743" t="str">
            <v>TITULO</v>
          </cell>
        </row>
        <row r="744">
          <cell r="S744" t="str">
            <v>47525558</v>
          </cell>
          <cell r="T744" t="str">
            <v>AMERICO EMERSON</v>
          </cell>
          <cell r="U744" t="str">
            <v>JORGE</v>
          </cell>
          <cell r="V744" t="str">
            <v>HUARHUACHI</v>
          </cell>
          <cell r="W744" t="str">
            <v>SIN DATOS</v>
          </cell>
          <cell r="X744" t="str">
            <v>04/12/1992</v>
          </cell>
          <cell r="Y744" t="str">
            <v>Masculino</v>
          </cell>
          <cell r="Z744" t="str">
            <v>Soltero</v>
          </cell>
          <cell r="AA744" t="str">
            <v>SIN DATOS</v>
          </cell>
          <cell r="AB744">
            <v>0</v>
          </cell>
          <cell r="AC744" t="str">
            <v>sagitario_rok@hotmail.com</v>
          </cell>
          <cell r="AD744" t="str">
            <v>910902229</v>
          </cell>
          <cell r="AE744" t="str">
            <v>Superior Técnico</v>
          </cell>
          <cell r="AF744" t="str">
            <v>Técnico superior completo</v>
          </cell>
          <cell r="AG744" t="str">
            <v>TECNICO DE FARMACIA</v>
          </cell>
          <cell r="AH744" t="str">
            <v>TITULO</v>
          </cell>
        </row>
        <row r="745">
          <cell r="S745" t="str">
            <v>42756476</v>
          </cell>
          <cell r="T745" t="str">
            <v>LUIS EDUARDO</v>
          </cell>
          <cell r="U745" t="str">
            <v>CANO</v>
          </cell>
          <cell r="V745" t="str">
            <v>CARRASCO</v>
          </cell>
          <cell r="W745" t="str">
            <v>SIN DATOS</v>
          </cell>
          <cell r="X745" t="str">
            <v>24/11/1984</v>
          </cell>
          <cell r="Y745" t="str">
            <v>Masculino</v>
          </cell>
          <cell r="Z745" t="str">
            <v>Soltero</v>
          </cell>
          <cell r="AA745" t="str">
            <v>C.H. PACHACUTEC J-108</v>
          </cell>
          <cell r="AB745">
            <v>0</v>
          </cell>
          <cell r="AC745" t="str">
            <v>lalocanoc1@gmail.com</v>
          </cell>
          <cell r="AD745" t="str">
            <v>985901015</v>
          </cell>
          <cell r="AE745" t="str">
            <v>Superior Universitario</v>
          </cell>
          <cell r="AF745" t="str">
            <v>Superior completo</v>
          </cell>
          <cell r="AG745" t="str">
            <v>BIOLOGO</v>
          </cell>
          <cell r="AH745" t="str">
            <v>TITULO</v>
          </cell>
        </row>
        <row r="746">
          <cell r="S746" t="str">
            <v>47979757</v>
          </cell>
          <cell r="T746" t="str">
            <v>LIZBETH ELIANA</v>
          </cell>
          <cell r="U746" t="str">
            <v>SARMIENTO</v>
          </cell>
          <cell r="V746" t="str">
            <v>PIMENTEL</v>
          </cell>
          <cell r="W746" t="str">
            <v>SIN DATOS</v>
          </cell>
          <cell r="X746" t="str">
            <v>31/12/1990</v>
          </cell>
          <cell r="Y746" t="str">
            <v>Femenino</v>
          </cell>
          <cell r="Z746" t="str">
            <v>Soltero</v>
          </cell>
          <cell r="AA746" t="str">
            <v>CAHUIDE ULTIMA CUADRA</v>
          </cell>
          <cell r="AB746">
            <v>0</v>
          </cell>
          <cell r="AC746">
            <v>0</v>
          </cell>
          <cell r="AD746">
            <v>0</v>
          </cell>
          <cell r="AE746" t="str">
            <v>Superior Universitario</v>
          </cell>
          <cell r="AF746" t="str">
            <v>Superior completo</v>
          </cell>
          <cell r="AG746" t="str">
            <v>ENFERMERA(O)</v>
          </cell>
          <cell r="AH746" t="str">
            <v>TITULO</v>
          </cell>
        </row>
        <row r="747">
          <cell r="S747" t="str">
            <v>71030632</v>
          </cell>
          <cell r="T747" t="str">
            <v>REYNA MARISOL</v>
          </cell>
          <cell r="U747" t="str">
            <v>PILLACA</v>
          </cell>
          <cell r="V747" t="str">
            <v>CHILINGANO</v>
          </cell>
          <cell r="W747" t="str">
            <v>SIN DATOS</v>
          </cell>
          <cell r="X747" t="str">
            <v>16/05/1996</v>
          </cell>
          <cell r="Y747" t="str">
            <v>Femenino</v>
          </cell>
          <cell r="Z747" t="str">
            <v>Soltero</v>
          </cell>
          <cell r="AA747" t="str">
            <v>C P TOTORABAMBA</v>
          </cell>
          <cell r="AB747">
            <v>0</v>
          </cell>
          <cell r="AC747">
            <v>0</v>
          </cell>
          <cell r="AD747">
            <v>0</v>
          </cell>
          <cell r="AE747" t="str">
            <v>Superior Técnico</v>
          </cell>
          <cell r="AF747" t="str">
            <v>Técnico superior completo</v>
          </cell>
          <cell r="AG747" t="str">
            <v>TECNICO EN ENFERMERIA</v>
          </cell>
          <cell r="AH747" t="str">
            <v>TITULO</v>
          </cell>
        </row>
        <row r="748">
          <cell r="S748" t="str">
            <v>31490408</v>
          </cell>
          <cell r="T748" t="str">
            <v>RUT LIA</v>
          </cell>
          <cell r="U748" t="str">
            <v>LLOCLLA</v>
          </cell>
          <cell r="V748" t="str">
            <v>PALACIOS</v>
          </cell>
          <cell r="W748" t="str">
            <v>SIN DATOS</v>
          </cell>
          <cell r="X748" t="str">
            <v>25/05/1978</v>
          </cell>
          <cell r="Y748" t="str">
            <v>Femenino</v>
          </cell>
          <cell r="Z748" t="str">
            <v>Casado</v>
          </cell>
          <cell r="AA748" t="str">
            <v>LEONCIO PRADO P.V SAN FRANCISCO DE CARABAYLLO</v>
          </cell>
          <cell r="AB748">
            <v>0</v>
          </cell>
          <cell r="AC748">
            <v>0</v>
          </cell>
          <cell r="AD748">
            <v>0</v>
          </cell>
          <cell r="AE748" t="str">
            <v>Superior Técnico</v>
          </cell>
          <cell r="AF748" t="str">
            <v>Técnico superior completo</v>
          </cell>
          <cell r="AG748">
            <v>0</v>
          </cell>
          <cell r="AH748" t="str">
            <v>TITULO</v>
          </cell>
        </row>
        <row r="749">
          <cell r="S749" t="str">
            <v>75748054</v>
          </cell>
          <cell r="T749" t="str">
            <v>KEVIN MARVELEK</v>
          </cell>
          <cell r="U749" t="str">
            <v>CACERES</v>
          </cell>
          <cell r="V749" t="str">
            <v>NAVARRO</v>
          </cell>
          <cell r="W749" t="str">
            <v>SIN DATOS</v>
          </cell>
          <cell r="X749" t="str">
            <v>19/10/1996</v>
          </cell>
          <cell r="Y749" t="str">
            <v>Masculino</v>
          </cell>
          <cell r="Z749" t="str">
            <v>Soltero</v>
          </cell>
          <cell r="AA749" t="str">
            <v>TUPAC AMARU S/N</v>
          </cell>
          <cell r="AB749">
            <v>0</v>
          </cell>
          <cell r="AC749">
            <v>0</v>
          </cell>
          <cell r="AD749">
            <v>0</v>
          </cell>
          <cell r="AE749" t="str">
            <v>Secundaria</v>
          </cell>
          <cell r="AF749" t="str">
            <v>Secundaria completa</v>
          </cell>
          <cell r="AG749">
            <v>0</v>
          </cell>
          <cell r="AH749">
            <v>0</v>
          </cell>
        </row>
        <row r="750">
          <cell r="S750" t="str">
            <v>70137873</v>
          </cell>
          <cell r="T750" t="str">
            <v>ALEXANDRA JAHAIRA</v>
          </cell>
          <cell r="U750" t="str">
            <v>SANCHEZ</v>
          </cell>
          <cell r="V750" t="str">
            <v>LEVANO</v>
          </cell>
          <cell r="W750" t="str">
            <v>SIN DATOS</v>
          </cell>
          <cell r="X750" t="str">
            <v>07/12/1994</v>
          </cell>
          <cell r="Y750" t="str">
            <v>Femenino</v>
          </cell>
          <cell r="Z750" t="str">
            <v>Soltero</v>
          </cell>
          <cell r="AA750" t="str">
            <v>JR.MARCARA 166 DPTO.05</v>
          </cell>
          <cell r="AB750">
            <v>0</v>
          </cell>
          <cell r="AC750">
            <v>0</v>
          </cell>
          <cell r="AD750">
            <v>0</v>
          </cell>
          <cell r="AE750" t="str">
            <v>Superior Universitario</v>
          </cell>
          <cell r="AF750" t="str">
            <v>Superior completo</v>
          </cell>
          <cell r="AG750" t="str">
            <v>OBSTETRA</v>
          </cell>
          <cell r="AH750" t="str">
            <v>TITULO</v>
          </cell>
        </row>
        <row r="751">
          <cell r="S751" t="str">
            <v>71064508</v>
          </cell>
          <cell r="T751" t="str">
            <v>ROLY EDUARD</v>
          </cell>
          <cell r="U751" t="str">
            <v>NUÑEZ</v>
          </cell>
          <cell r="V751" t="str">
            <v>CONTRERAS</v>
          </cell>
          <cell r="W751" t="str">
            <v>SIN DATOS</v>
          </cell>
          <cell r="X751" t="str">
            <v>13/12/1994</v>
          </cell>
          <cell r="Y751" t="str">
            <v>Masculino</v>
          </cell>
          <cell r="Z751" t="str">
            <v>Soltero</v>
          </cell>
          <cell r="AA751" t="str">
            <v>AV. MALINAS S/N</v>
          </cell>
          <cell r="AB751">
            <v>0</v>
          </cell>
          <cell r="AC751" t="str">
            <v>ro_am1@hotmail.com</v>
          </cell>
          <cell r="AD751" t="str">
            <v>925995099</v>
          </cell>
          <cell r="AE751" t="str">
            <v>Superior Universitario</v>
          </cell>
          <cell r="AF751" t="str">
            <v>Superior completo</v>
          </cell>
          <cell r="AG751" t="str">
            <v>MEDICO CIRUJANO</v>
          </cell>
          <cell r="AH751" t="str">
            <v>TITULO</v>
          </cell>
        </row>
        <row r="752">
          <cell r="S752" t="str">
            <v>74719547</v>
          </cell>
          <cell r="T752" t="str">
            <v>FLORISA</v>
          </cell>
          <cell r="U752" t="str">
            <v>ANYOSA</v>
          </cell>
          <cell r="V752" t="str">
            <v>LAURA</v>
          </cell>
          <cell r="W752" t="str">
            <v>SIN DATOS</v>
          </cell>
          <cell r="X752" t="str">
            <v>25/07/1995</v>
          </cell>
          <cell r="Y752" t="str">
            <v>Femenino</v>
          </cell>
          <cell r="Z752" t="str">
            <v>Soltero</v>
          </cell>
          <cell r="AA752" t="str">
            <v>LOS ALCATRACES</v>
          </cell>
          <cell r="AB752">
            <v>0</v>
          </cell>
          <cell r="AC752">
            <v>0</v>
          </cell>
          <cell r="AD752">
            <v>0</v>
          </cell>
          <cell r="AE752" t="str">
            <v>Superior Técnico</v>
          </cell>
          <cell r="AF752" t="str">
            <v>Técnico superior completo</v>
          </cell>
          <cell r="AG752" t="str">
            <v>TECNICO EN ENFERMERIA</v>
          </cell>
          <cell r="AH752" t="str">
            <v>TITULO</v>
          </cell>
        </row>
        <row r="753">
          <cell r="S753" t="str">
            <v>21554318</v>
          </cell>
          <cell r="T753" t="str">
            <v>LUIS ANTONIO</v>
          </cell>
          <cell r="U753" t="str">
            <v>CORDOVA</v>
          </cell>
          <cell r="V753" t="str">
            <v>MERE</v>
          </cell>
          <cell r="W753" t="str">
            <v>SIN DATOS</v>
          </cell>
          <cell r="X753" t="str">
            <v>25/08/1974</v>
          </cell>
          <cell r="Y753" t="str">
            <v>Masculino</v>
          </cell>
          <cell r="Z753" t="str">
            <v>Soltero</v>
          </cell>
          <cell r="AA753" t="str">
            <v>AVDA. JUAN PABLO FERNANDINI 126</v>
          </cell>
          <cell r="AB753" t="str">
            <v>10215543183</v>
          </cell>
          <cell r="AC753" t="str">
            <v>SAMBITO2025@hotmail.com</v>
          </cell>
          <cell r="AD753" t="str">
            <v>999170364</v>
          </cell>
          <cell r="AE753" t="str">
            <v>Secundaria</v>
          </cell>
          <cell r="AF753" t="str">
            <v>Secundaria completa</v>
          </cell>
          <cell r="AG753" t="str">
            <v>* SIN PROFESIÓN NI CARRERA TÉCNICA</v>
          </cell>
          <cell r="AH753">
            <v>0</v>
          </cell>
        </row>
        <row r="754">
          <cell r="S754" t="str">
            <v>74204289</v>
          </cell>
          <cell r="T754" t="str">
            <v>JHON ARMANDO</v>
          </cell>
          <cell r="U754" t="str">
            <v>YARASCA</v>
          </cell>
          <cell r="V754" t="str">
            <v>ROMERO</v>
          </cell>
          <cell r="W754" t="str">
            <v>SIN DATOS</v>
          </cell>
          <cell r="X754" t="str">
            <v>04/11/1993</v>
          </cell>
          <cell r="Y754" t="str">
            <v>Masculino</v>
          </cell>
          <cell r="Z754" t="str">
            <v>Soltero</v>
          </cell>
          <cell r="AA754" t="str">
            <v>AV LAS VIOLETAS 276</v>
          </cell>
          <cell r="AB754">
            <v>0</v>
          </cell>
          <cell r="AC754" t="str">
            <v>jayr_2136@hotmail.com</v>
          </cell>
          <cell r="AD754" t="str">
            <v>965651070</v>
          </cell>
          <cell r="AE754" t="str">
            <v>Superior Universitario</v>
          </cell>
          <cell r="AF754" t="str">
            <v>Superior completo</v>
          </cell>
          <cell r="AG754" t="str">
            <v>MEDICO CIRUJANO</v>
          </cell>
          <cell r="AH754" t="str">
            <v>TITULO</v>
          </cell>
        </row>
        <row r="755">
          <cell r="S755" t="str">
            <v>46192746</v>
          </cell>
          <cell r="T755" t="str">
            <v>MAYRA LIZETH</v>
          </cell>
          <cell r="U755" t="str">
            <v>RONDINEL</v>
          </cell>
          <cell r="V755" t="str">
            <v>DEL POZO</v>
          </cell>
          <cell r="W755" t="str">
            <v>SIN DATOS</v>
          </cell>
          <cell r="X755" t="str">
            <v>10/08/1989</v>
          </cell>
          <cell r="Y755" t="str">
            <v>Femenino</v>
          </cell>
          <cell r="Z755" t="str">
            <v>Soltero</v>
          </cell>
          <cell r="AA755" t="str">
            <v>SIN DATOS</v>
          </cell>
          <cell r="AB755">
            <v>0</v>
          </cell>
          <cell r="AC755">
            <v>0</v>
          </cell>
          <cell r="AD755">
            <v>0</v>
          </cell>
          <cell r="AE755" t="str">
            <v>Superior Técnico</v>
          </cell>
          <cell r="AF755" t="str">
            <v>Técnico superior completo</v>
          </cell>
          <cell r="AG755" t="str">
            <v>TECNICO DE FARMACIA</v>
          </cell>
          <cell r="AH755" t="str">
            <v>TITULO</v>
          </cell>
        </row>
        <row r="756">
          <cell r="S756" t="str">
            <v>45208818</v>
          </cell>
          <cell r="T756" t="str">
            <v>YUSI</v>
          </cell>
          <cell r="U756" t="str">
            <v>ANDIA</v>
          </cell>
          <cell r="V756" t="str">
            <v>GUIZADO</v>
          </cell>
          <cell r="W756" t="str">
            <v>SIN DATOS</v>
          </cell>
          <cell r="X756" t="str">
            <v>15/05/1987</v>
          </cell>
          <cell r="Y756" t="str">
            <v>Masculino</v>
          </cell>
          <cell r="Z756" t="str">
            <v>Soltero</v>
          </cell>
          <cell r="AA756" t="str">
            <v>BARRIO CCOCHAHUACO</v>
          </cell>
          <cell r="AB756" t="str">
            <v>10452088181</v>
          </cell>
          <cell r="AC756" t="str">
            <v>yusiandiag@gmail.com</v>
          </cell>
          <cell r="AD756" t="str">
            <v>985002424</v>
          </cell>
          <cell r="AE756" t="str">
            <v>Superior Universitario</v>
          </cell>
          <cell r="AF756" t="str">
            <v>Superior completo</v>
          </cell>
          <cell r="AG756" t="str">
            <v>ENFERMERA(O)</v>
          </cell>
          <cell r="AH756" t="str">
            <v>TITULO</v>
          </cell>
        </row>
        <row r="757">
          <cell r="S757" t="str">
            <v>74965920</v>
          </cell>
          <cell r="T757" t="str">
            <v>FIDEL</v>
          </cell>
          <cell r="U757" t="str">
            <v>RAMOS</v>
          </cell>
          <cell r="V757" t="str">
            <v>CRUZ</v>
          </cell>
          <cell r="W757" t="str">
            <v>SIN DATOS</v>
          </cell>
          <cell r="X757" t="str">
            <v>09/02/1996</v>
          </cell>
          <cell r="Y757" t="str">
            <v>Masculino</v>
          </cell>
          <cell r="Z757" t="str">
            <v>Soltero</v>
          </cell>
          <cell r="AA757" t="str">
            <v>LUIS DE LA PUENTE UCEDA</v>
          </cell>
          <cell r="AB757">
            <v>0</v>
          </cell>
          <cell r="AC757">
            <v>0</v>
          </cell>
          <cell r="AD757">
            <v>0</v>
          </cell>
          <cell r="AE757" t="str">
            <v>Superior Universitario</v>
          </cell>
          <cell r="AF757" t="str">
            <v>Superior completo</v>
          </cell>
          <cell r="AG757" t="str">
            <v>NUTRICIONISTA</v>
          </cell>
          <cell r="AH757" t="str">
            <v>EGRESADO</v>
          </cell>
        </row>
        <row r="758">
          <cell r="S758" t="str">
            <v>45593155</v>
          </cell>
          <cell r="T758" t="str">
            <v>KATERINE MACELLI</v>
          </cell>
          <cell r="U758" t="str">
            <v>MARINO</v>
          </cell>
          <cell r="V758" t="str">
            <v>CASTRO</v>
          </cell>
          <cell r="W758" t="str">
            <v>SIN DATOS</v>
          </cell>
          <cell r="X758" t="str">
            <v>19/12/1986</v>
          </cell>
          <cell r="Y758" t="str">
            <v>Femenino</v>
          </cell>
          <cell r="Z758" t="str">
            <v>Soltero</v>
          </cell>
          <cell r="AA758" t="str">
            <v>GUALEGUAY 1001, LA BOCA, CAPITAL FEDERAL</v>
          </cell>
          <cell r="AB758">
            <v>0</v>
          </cell>
          <cell r="AC758">
            <v>0</v>
          </cell>
          <cell r="AD758">
            <v>0</v>
          </cell>
          <cell r="AE758">
            <v>0</v>
          </cell>
          <cell r="AF758">
            <v>0</v>
          </cell>
          <cell r="AG758">
            <v>0</v>
          </cell>
          <cell r="AH758">
            <v>0</v>
          </cell>
        </row>
        <row r="759">
          <cell r="S759" t="str">
            <v>42138289</v>
          </cell>
          <cell r="T759" t="str">
            <v>CINTHIA</v>
          </cell>
          <cell r="U759" t="str">
            <v>QUISPE</v>
          </cell>
          <cell r="V759" t="str">
            <v>TICONA</v>
          </cell>
          <cell r="W759" t="str">
            <v>SIN DATOS</v>
          </cell>
          <cell r="X759" t="str">
            <v>14/12/1983</v>
          </cell>
          <cell r="Y759" t="str">
            <v>Femenino</v>
          </cell>
          <cell r="Z759" t="str">
            <v>Soltero</v>
          </cell>
          <cell r="AA759" t="str">
            <v>JR. SUCRE 416</v>
          </cell>
          <cell r="AB759" t="str">
            <v>10421382897</v>
          </cell>
          <cell r="AC759" t="str">
            <v>aihtnic2012@hotmail.com</v>
          </cell>
          <cell r="AD759" t="str">
            <v>983325986</v>
          </cell>
          <cell r="AE759" t="str">
            <v>Superior Universitario</v>
          </cell>
          <cell r="AF759" t="str">
            <v>Superior completo</v>
          </cell>
          <cell r="AG759" t="str">
            <v>CIRUJANO DENTISTA</v>
          </cell>
          <cell r="AH759" t="str">
            <v>TITULO</v>
          </cell>
        </row>
        <row r="760">
          <cell r="S760" t="str">
            <v>70391241</v>
          </cell>
          <cell r="T760" t="str">
            <v>MARYLIN</v>
          </cell>
          <cell r="U760" t="str">
            <v>PINEDO</v>
          </cell>
          <cell r="V760" t="str">
            <v>PORRAS</v>
          </cell>
          <cell r="W760" t="str">
            <v>SIN DATOS</v>
          </cell>
          <cell r="X760" t="str">
            <v>07/03/1996</v>
          </cell>
          <cell r="Y760" t="str">
            <v>Femenino</v>
          </cell>
          <cell r="Z760" t="str">
            <v>Soltero</v>
          </cell>
          <cell r="AA760" t="str">
            <v>AV.FERNANDO B.TERRY S/N</v>
          </cell>
          <cell r="AB760">
            <v>0</v>
          </cell>
          <cell r="AC760">
            <v>0</v>
          </cell>
          <cell r="AD760">
            <v>0</v>
          </cell>
          <cell r="AE760" t="str">
            <v>Secundaria</v>
          </cell>
          <cell r="AF760" t="str">
            <v>Secundaria completa</v>
          </cell>
          <cell r="AG760">
            <v>0</v>
          </cell>
          <cell r="AH760">
            <v>0</v>
          </cell>
        </row>
        <row r="761">
          <cell r="S761" t="str">
            <v>42718737</v>
          </cell>
          <cell r="T761" t="str">
            <v>JOSE</v>
          </cell>
          <cell r="U761" t="str">
            <v>CASAPAICO</v>
          </cell>
          <cell r="V761" t="str">
            <v>HUAMAN</v>
          </cell>
          <cell r="W761" t="str">
            <v>SIN DATOS</v>
          </cell>
          <cell r="X761" t="str">
            <v>10/09/1984</v>
          </cell>
          <cell r="Y761" t="str">
            <v>Masculino</v>
          </cell>
          <cell r="Z761" t="str">
            <v>Soltero</v>
          </cell>
          <cell r="AA761" t="str">
            <v>CP.SANTA FE</v>
          </cell>
          <cell r="AB761">
            <v>0</v>
          </cell>
          <cell r="AC761">
            <v>0</v>
          </cell>
          <cell r="AD761">
            <v>0</v>
          </cell>
          <cell r="AE761" t="str">
            <v>Superior Técnico</v>
          </cell>
          <cell r="AF761" t="str">
            <v>Técnico superior completo</v>
          </cell>
          <cell r="AG761" t="str">
            <v>TECNICO ADMINISTRADOR</v>
          </cell>
          <cell r="AH761" t="str">
            <v>TITULO</v>
          </cell>
        </row>
        <row r="762">
          <cell r="S762" t="str">
            <v>70406150</v>
          </cell>
          <cell r="T762" t="str">
            <v>RODERICK RODRIGO</v>
          </cell>
          <cell r="U762" t="str">
            <v>PECEROS</v>
          </cell>
          <cell r="V762" t="str">
            <v>CHAVEZ</v>
          </cell>
          <cell r="W762" t="str">
            <v>SIN DATOS</v>
          </cell>
          <cell r="X762" t="str">
            <v>04/02/1996</v>
          </cell>
          <cell r="Y762" t="str">
            <v>Masculino</v>
          </cell>
          <cell r="Z762" t="str">
            <v>Soltero</v>
          </cell>
          <cell r="AA762" t="str">
            <v>BARRIO LLIMPE</v>
          </cell>
          <cell r="AB762">
            <v>0</v>
          </cell>
          <cell r="AC762">
            <v>0</v>
          </cell>
          <cell r="AD762">
            <v>0</v>
          </cell>
          <cell r="AE762" t="str">
            <v>Superior Técnico</v>
          </cell>
          <cell r="AF762" t="str">
            <v>Técnico superior completo</v>
          </cell>
          <cell r="AG762" t="str">
            <v>TECNICO ADMINISTRADOR</v>
          </cell>
          <cell r="AH762" t="str">
            <v>TITULO</v>
          </cell>
        </row>
        <row r="763">
          <cell r="S763" t="str">
            <v>74646002</v>
          </cell>
          <cell r="T763" t="str">
            <v>KEVIN RAUL</v>
          </cell>
          <cell r="U763" t="str">
            <v>COLOMBINO</v>
          </cell>
          <cell r="V763" t="str">
            <v>BERROSPI</v>
          </cell>
          <cell r="W763" t="str">
            <v>SIN DATOS</v>
          </cell>
          <cell r="X763" t="str">
            <v>19/01/2001</v>
          </cell>
          <cell r="Y763" t="str">
            <v>Masculino</v>
          </cell>
          <cell r="Z763" t="str">
            <v>Soltero</v>
          </cell>
          <cell r="AA763" t="str">
            <v>SIEMPRE VIVA</v>
          </cell>
          <cell r="AB763">
            <v>0</v>
          </cell>
          <cell r="AC763">
            <v>0</v>
          </cell>
          <cell r="AD763">
            <v>0</v>
          </cell>
          <cell r="AE763" t="str">
            <v>Superior Técnico</v>
          </cell>
          <cell r="AF763" t="str">
            <v>Técnico superior completo</v>
          </cell>
          <cell r="AG763" t="str">
            <v>TECNICO ADMINISTRADOR</v>
          </cell>
          <cell r="AH763" t="str">
            <v>TITULO</v>
          </cell>
        </row>
        <row r="764">
          <cell r="S764" t="str">
            <v>44862271</v>
          </cell>
          <cell r="T764" t="str">
            <v>ROSARIO PATRICIA</v>
          </cell>
          <cell r="U764" t="str">
            <v>GONZALEZ</v>
          </cell>
          <cell r="V764" t="str">
            <v>PIEDRA</v>
          </cell>
          <cell r="W764" t="str">
            <v>SIN DATOS</v>
          </cell>
          <cell r="X764" t="str">
            <v>28/01/1986</v>
          </cell>
          <cell r="Y764" t="str">
            <v>Femenino</v>
          </cell>
          <cell r="Z764" t="str">
            <v>Soltero</v>
          </cell>
          <cell r="AA764" t="str">
            <v>PROLONGACION HIPOLITO UNANUE</v>
          </cell>
          <cell r="AB764">
            <v>0</v>
          </cell>
          <cell r="AC764">
            <v>0</v>
          </cell>
          <cell r="AD764">
            <v>0</v>
          </cell>
          <cell r="AE764" t="str">
            <v>Superior Universitario</v>
          </cell>
          <cell r="AF764" t="str">
            <v>Superior completo</v>
          </cell>
          <cell r="AG764" t="str">
            <v>OBSTETRA</v>
          </cell>
          <cell r="AH764" t="str">
            <v>TITULO</v>
          </cell>
        </row>
        <row r="765">
          <cell r="S765" t="str">
            <v>46519875</v>
          </cell>
          <cell r="T765" t="str">
            <v>JOEL</v>
          </cell>
          <cell r="U765" t="str">
            <v>AGUILA</v>
          </cell>
          <cell r="V765" t="str">
            <v>HUARHUACHI</v>
          </cell>
          <cell r="W765" t="str">
            <v>SIN DATOS</v>
          </cell>
          <cell r="X765" t="str">
            <v>25/06/1990</v>
          </cell>
          <cell r="Y765" t="str">
            <v>Masculino</v>
          </cell>
          <cell r="Z765" t="str">
            <v>Soltero</v>
          </cell>
          <cell r="AA765" t="str">
            <v>URB.PALMA GDE. E-43</v>
          </cell>
          <cell r="AB765">
            <v>0</v>
          </cell>
          <cell r="AC765">
            <v>0</v>
          </cell>
          <cell r="AD765">
            <v>0</v>
          </cell>
          <cell r="AE765" t="str">
            <v>Superior Universitario</v>
          </cell>
          <cell r="AF765" t="str">
            <v>Superior completo</v>
          </cell>
          <cell r="AG765" t="str">
            <v>INGENIERO INDUSTRIAL</v>
          </cell>
          <cell r="AH765" t="str">
            <v>BACHILLER</v>
          </cell>
        </row>
        <row r="766">
          <cell r="S766" t="str">
            <v>46674618</v>
          </cell>
          <cell r="T766" t="str">
            <v>ALAIN</v>
          </cell>
          <cell r="U766" t="str">
            <v>GALINDO</v>
          </cell>
          <cell r="V766" t="str">
            <v>SOTELO</v>
          </cell>
          <cell r="W766" t="str">
            <v>SIN DATOS</v>
          </cell>
          <cell r="X766" t="str">
            <v>30/11/1990</v>
          </cell>
          <cell r="Y766" t="str">
            <v>Masculino</v>
          </cell>
          <cell r="Z766" t="str">
            <v>Soltero</v>
          </cell>
          <cell r="AA766" t="str">
            <v>AV LOS CHANKAS 160</v>
          </cell>
          <cell r="AB766">
            <v>0</v>
          </cell>
          <cell r="AC766">
            <v>0</v>
          </cell>
          <cell r="AD766">
            <v>0</v>
          </cell>
          <cell r="AE766" t="str">
            <v>Secundaria</v>
          </cell>
          <cell r="AF766" t="str">
            <v>Secundaria completa</v>
          </cell>
          <cell r="AG766">
            <v>0</v>
          </cell>
          <cell r="AH766">
            <v>0</v>
          </cell>
        </row>
        <row r="767">
          <cell r="S767" t="str">
            <v>74167331</v>
          </cell>
          <cell r="T767" t="str">
            <v>MARK ANTONY</v>
          </cell>
          <cell r="U767" t="str">
            <v>CABRERA</v>
          </cell>
          <cell r="V767" t="str">
            <v>PALACIOS</v>
          </cell>
          <cell r="W767" t="str">
            <v>SIN DATOS</v>
          </cell>
          <cell r="X767" t="str">
            <v>06/09/1999</v>
          </cell>
          <cell r="Y767" t="str">
            <v>Masculino</v>
          </cell>
          <cell r="Z767" t="str">
            <v>Soltero</v>
          </cell>
          <cell r="AA767" t="str">
            <v>SIN DATOS</v>
          </cell>
          <cell r="AB767">
            <v>0</v>
          </cell>
          <cell r="AC767">
            <v>0</v>
          </cell>
          <cell r="AD767">
            <v>0</v>
          </cell>
          <cell r="AE767" t="str">
            <v>Superior Técnico</v>
          </cell>
          <cell r="AF767" t="str">
            <v>Técnico superior incompleto</v>
          </cell>
          <cell r="AG767" t="str">
            <v>TECNICO MECANICO, MOTORES</v>
          </cell>
          <cell r="AH767" t="str">
            <v>ESTUDIANTE</v>
          </cell>
        </row>
        <row r="768">
          <cell r="S768" t="str">
            <v>70436941</v>
          </cell>
          <cell r="T768" t="str">
            <v>KATIA MARLENE</v>
          </cell>
          <cell r="U768" t="str">
            <v>MOLINA</v>
          </cell>
          <cell r="V768" t="str">
            <v>ELLISCA</v>
          </cell>
          <cell r="W768">
            <v>0</v>
          </cell>
          <cell r="X768" t="str">
            <v>1988-03-21</v>
          </cell>
          <cell r="Y768" t="str">
            <v>Femenino</v>
          </cell>
          <cell r="Z768">
            <v>0</v>
          </cell>
          <cell r="AA768">
            <v>0</v>
          </cell>
          <cell r="AB768">
            <v>0</v>
          </cell>
          <cell r="AC768" t="str">
            <v>katime_m21@hotmail.com</v>
          </cell>
          <cell r="AD768" t="str">
            <v>955665131</v>
          </cell>
          <cell r="AE768">
            <v>0</v>
          </cell>
          <cell r="AF768">
            <v>0</v>
          </cell>
          <cell r="AG768" t="str">
            <v>MEDICO CIRUJANO</v>
          </cell>
          <cell r="AH768">
            <v>0</v>
          </cell>
        </row>
        <row r="769">
          <cell r="S769" t="str">
            <v>70072539</v>
          </cell>
          <cell r="T769" t="str">
            <v>CARLA CLAUDIA</v>
          </cell>
          <cell r="U769" t="str">
            <v>CORAZAO</v>
          </cell>
          <cell r="V769" t="str">
            <v>SEQUEIROS</v>
          </cell>
          <cell r="W769">
            <v>0</v>
          </cell>
          <cell r="X769" t="str">
            <v>1993-06-21</v>
          </cell>
          <cell r="Y769" t="str">
            <v>Femenino</v>
          </cell>
          <cell r="Z769">
            <v>0</v>
          </cell>
          <cell r="AA769">
            <v>0</v>
          </cell>
          <cell r="AB769">
            <v>0</v>
          </cell>
          <cell r="AC769" t="str">
            <v>claudiacs-21@hotmail.com</v>
          </cell>
          <cell r="AD769" t="str">
            <v>957723831</v>
          </cell>
          <cell r="AE769">
            <v>0</v>
          </cell>
          <cell r="AF769">
            <v>0</v>
          </cell>
          <cell r="AG769">
            <v>0</v>
          </cell>
          <cell r="AH769" t="str">
            <v>TITULO</v>
          </cell>
        </row>
        <row r="770">
          <cell r="S770" t="str">
            <v>46051643</v>
          </cell>
          <cell r="T770" t="str">
            <v>ANA PAOLA</v>
          </cell>
          <cell r="U770" t="str">
            <v>FARFAN</v>
          </cell>
          <cell r="V770" t="str">
            <v>AGUILAR</v>
          </cell>
          <cell r="W770" t="str">
            <v>SIN DATOS</v>
          </cell>
          <cell r="X770" t="str">
            <v>25/11/1989</v>
          </cell>
          <cell r="Y770" t="str">
            <v>Femenino</v>
          </cell>
          <cell r="Z770" t="str">
            <v>Soltero</v>
          </cell>
          <cell r="AA770" t="str">
            <v>AV ANDRES A CACERES 317</v>
          </cell>
          <cell r="AB770" t="str">
            <v>10460516434</v>
          </cell>
          <cell r="AC770">
            <v>0</v>
          </cell>
          <cell r="AD770">
            <v>0</v>
          </cell>
          <cell r="AE770" t="str">
            <v>Superior Universitario</v>
          </cell>
          <cell r="AF770" t="str">
            <v>Superior completo</v>
          </cell>
          <cell r="AG770" t="str">
            <v>ENFERMERA(O)</v>
          </cell>
          <cell r="AH770" t="str">
            <v>TITULO</v>
          </cell>
        </row>
        <row r="771">
          <cell r="S771" t="str">
            <v>41513100</v>
          </cell>
          <cell r="T771" t="str">
            <v>ISMAEL</v>
          </cell>
          <cell r="U771" t="str">
            <v>GUILLEN</v>
          </cell>
          <cell r="V771" t="str">
            <v>CABEZAS</v>
          </cell>
          <cell r="W771" t="str">
            <v>SIN DATOS</v>
          </cell>
          <cell r="X771" t="str">
            <v>15/06/1981</v>
          </cell>
          <cell r="Y771" t="str">
            <v>Masculino</v>
          </cell>
          <cell r="Z771" t="str">
            <v>Soltero</v>
          </cell>
          <cell r="AA771" t="str">
            <v>JR.ABANCAY 537</v>
          </cell>
          <cell r="AB771">
            <v>0</v>
          </cell>
          <cell r="AC771">
            <v>0</v>
          </cell>
          <cell r="AD771">
            <v>0</v>
          </cell>
          <cell r="AE771" t="str">
            <v>Superior Técnico</v>
          </cell>
          <cell r="AF771" t="str">
            <v>Técnico superior incompleto</v>
          </cell>
          <cell r="AG771" t="str">
            <v>TECNICO ADMINISTRADOR</v>
          </cell>
          <cell r="AH771" t="str">
            <v>ESTUDIANTE</v>
          </cell>
        </row>
        <row r="772">
          <cell r="S772" t="str">
            <v>41395917</v>
          </cell>
          <cell r="T772" t="str">
            <v>ELIZABETH</v>
          </cell>
          <cell r="U772" t="str">
            <v>MATEUS</v>
          </cell>
          <cell r="V772" t="str">
            <v>QUINTANA</v>
          </cell>
          <cell r="W772" t="str">
            <v>SIN DATOS</v>
          </cell>
          <cell r="X772" t="str">
            <v>20/06/1982</v>
          </cell>
          <cell r="Y772" t="str">
            <v>Femenino</v>
          </cell>
          <cell r="Z772" t="str">
            <v>Soltero</v>
          </cell>
          <cell r="AA772" t="str">
            <v>JUAN F. RAMOS</v>
          </cell>
          <cell r="AB772" t="str">
            <v>1041395917</v>
          </cell>
          <cell r="AC772">
            <v>0</v>
          </cell>
          <cell r="AD772">
            <v>0</v>
          </cell>
          <cell r="AE772" t="str">
            <v>Superior Universitario</v>
          </cell>
          <cell r="AF772" t="str">
            <v>Superior completo</v>
          </cell>
          <cell r="AG772" t="str">
            <v>CIRUJANO DENTISTA</v>
          </cell>
          <cell r="AH772" t="str">
            <v>TITULO</v>
          </cell>
        </row>
        <row r="773">
          <cell r="S773" t="str">
            <v>70094771</v>
          </cell>
          <cell r="T773" t="str">
            <v>LUSBER</v>
          </cell>
          <cell r="U773" t="str">
            <v>OSCCO</v>
          </cell>
          <cell r="V773" t="str">
            <v>CCORAHUA</v>
          </cell>
          <cell r="W773" t="str">
            <v>SIN DATOS</v>
          </cell>
          <cell r="X773" t="str">
            <v>21/08/1991</v>
          </cell>
          <cell r="Y773" t="str">
            <v>Masculino</v>
          </cell>
          <cell r="Z773" t="str">
            <v>Soltero</v>
          </cell>
          <cell r="AA773" t="str">
            <v>LOS LIBERTADORES S/N</v>
          </cell>
          <cell r="AB773" t="str">
            <v>1070094771</v>
          </cell>
          <cell r="AC773" t="str">
            <v>lusber@hotmail.com</v>
          </cell>
          <cell r="AD773" t="str">
            <v>996699510</v>
          </cell>
          <cell r="AE773" t="str">
            <v>Superior Universitario</v>
          </cell>
          <cell r="AF773" t="str">
            <v>Superior completo</v>
          </cell>
          <cell r="AG773" t="str">
            <v>BIOLOGO</v>
          </cell>
          <cell r="AH773" t="str">
            <v>TITULO</v>
          </cell>
        </row>
        <row r="774">
          <cell r="S774" t="str">
            <v>44382169</v>
          </cell>
          <cell r="T774" t="str">
            <v>DIEGO JUSTINO</v>
          </cell>
          <cell r="U774" t="str">
            <v>CORTEZ</v>
          </cell>
          <cell r="V774" t="str">
            <v>CASANA</v>
          </cell>
          <cell r="W774" t="str">
            <v>SIN DATOS</v>
          </cell>
          <cell r="X774" t="str">
            <v>26/03/1987</v>
          </cell>
          <cell r="Y774" t="str">
            <v>Masculino</v>
          </cell>
          <cell r="Z774" t="str">
            <v>Soltero</v>
          </cell>
          <cell r="AA774" t="str">
            <v>TUMBES</v>
          </cell>
          <cell r="AB774">
            <v>0</v>
          </cell>
          <cell r="AC774" t="str">
            <v>djcortezc@gmail.com</v>
          </cell>
          <cell r="AD774" t="str">
            <v>957096237</v>
          </cell>
          <cell r="AE774" t="str">
            <v>Superior Universitario</v>
          </cell>
          <cell r="AF774" t="str">
            <v>Superior completo</v>
          </cell>
          <cell r="AG774" t="str">
            <v>BIOLOGO</v>
          </cell>
          <cell r="AH774" t="str">
            <v>TITULO</v>
          </cell>
        </row>
        <row r="775">
          <cell r="S775" t="str">
            <v>43496366</v>
          </cell>
          <cell r="T775" t="str">
            <v>ABEL JERÓNIMO</v>
          </cell>
          <cell r="U775" t="str">
            <v>QUISPE</v>
          </cell>
          <cell r="V775" t="str">
            <v>ARENAS</v>
          </cell>
          <cell r="W775" t="str">
            <v>SIN DATOS</v>
          </cell>
          <cell r="X775" t="str">
            <v>08/02/1985</v>
          </cell>
          <cell r="Y775" t="str">
            <v>Masculino</v>
          </cell>
          <cell r="Z775" t="str">
            <v>Soltero</v>
          </cell>
          <cell r="AA775" t="str">
            <v>MZ.X LT.26 ASENT.H. TALLER SR. DE LOS MILAGROS PACHACUTEC</v>
          </cell>
          <cell r="AB775">
            <v>0</v>
          </cell>
          <cell r="AC775">
            <v>0</v>
          </cell>
          <cell r="AD775">
            <v>0</v>
          </cell>
          <cell r="AE775" t="str">
            <v>Superior Universitario</v>
          </cell>
          <cell r="AF775" t="str">
            <v>Superior completo</v>
          </cell>
          <cell r="AG775" t="str">
            <v>PSICOLOGO</v>
          </cell>
          <cell r="AH775" t="str">
            <v>TITULO</v>
          </cell>
        </row>
        <row r="776">
          <cell r="S776" t="str">
            <v>07356288</v>
          </cell>
          <cell r="T776" t="str">
            <v>RUFINO</v>
          </cell>
          <cell r="U776" t="str">
            <v>CERON</v>
          </cell>
          <cell r="V776" t="str">
            <v>ROJAS</v>
          </cell>
          <cell r="W776">
            <v>0</v>
          </cell>
          <cell r="X776" t="str">
            <v>1963-08-19</v>
          </cell>
          <cell r="Y776" t="str">
            <v>Masculino</v>
          </cell>
          <cell r="Z776">
            <v>0</v>
          </cell>
          <cell r="AA776">
            <v>0</v>
          </cell>
          <cell r="AB776">
            <v>0</v>
          </cell>
          <cell r="AC776">
            <v>0</v>
          </cell>
          <cell r="AD776">
            <v>0</v>
          </cell>
          <cell r="AE776">
            <v>0</v>
          </cell>
          <cell r="AF776">
            <v>0</v>
          </cell>
          <cell r="AG776">
            <v>0</v>
          </cell>
          <cell r="AH776">
            <v>0</v>
          </cell>
        </row>
        <row r="777">
          <cell r="S777" t="str">
            <v>43003247</v>
          </cell>
          <cell r="T777" t="str">
            <v>KAREN PAHOLA</v>
          </cell>
          <cell r="U777" t="str">
            <v>HUABLOCHO</v>
          </cell>
          <cell r="V777" t="str">
            <v>SOLIS</v>
          </cell>
          <cell r="W777">
            <v>0</v>
          </cell>
          <cell r="X777" t="str">
            <v>1985-04-20</v>
          </cell>
          <cell r="Y777" t="str">
            <v>Femenino</v>
          </cell>
          <cell r="Z777">
            <v>0</v>
          </cell>
          <cell r="AA777">
            <v>0</v>
          </cell>
          <cell r="AB777">
            <v>0</v>
          </cell>
          <cell r="AC777">
            <v>0</v>
          </cell>
          <cell r="AD777">
            <v>0</v>
          </cell>
          <cell r="AE777">
            <v>0</v>
          </cell>
          <cell r="AF777">
            <v>0</v>
          </cell>
          <cell r="AG777" t="str">
            <v>MEDICO CIRUJANO</v>
          </cell>
          <cell r="AH777">
            <v>0</v>
          </cell>
        </row>
        <row r="778">
          <cell r="S778" t="str">
            <v>44086226</v>
          </cell>
          <cell r="T778" t="str">
            <v>CLAUDIA JUDITH</v>
          </cell>
          <cell r="U778" t="str">
            <v>MAMANI</v>
          </cell>
          <cell r="V778" t="str">
            <v>RAMOS</v>
          </cell>
          <cell r="W778">
            <v>0</v>
          </cell>
          <cell r="X778" t="str">
            <v>1986-11-30</v>
          </cell>
          <cell r="Y778" t="str">
            <v>Femenino</v>
          </cell>
          <cell r="Z778">
            <v>0</v>
          </cell>
          <cell r="AA778">
            <v>0</v>
          </cell>
          <cell r="AB778">
            <v>0</v>
          </cell>
          <cell r="AC778">
            <v>0</v>
          </cell>
          <cell r="AD778">
            <v>0</v>
          </cell>
          <cell r="AE778">
            <v>0</v>
          </cell>
          <cell r="AF778">
            <v>0</v>
          </cell>
          <cell r="AG778">
            <v>0</v>
          </cell>
          <cell r="AH778">
            <v>0</v>
          </cell>
        </row>
        <row r="779">
          <cell r="S779" t="str">
            <v>44836462</v>
          </cell>
          <cell r="T779" t="str">
            <v>ESTHER</v>
          </cell>
          <cell r="U779" t="str">
            <v>LLOCCLLA</v>
          </cell>
          <cell r="V779" t="str">
            <v>PILLACA</v>
          </cell>
          <cell r="W779">
            <v>0</v>
          </cell>
          <cell r="X779" t="str">
            <v>1987-02-11</v>
          </cell>
          <cell r="Y779" t="str">
            <v>Femenino</v>
          </cell>
          <cell r="Z779">
            <v>0</v>
          </cell>
          <cell r="AA779">
            <v>0</v>
          </cell>
          <cell r="AB779">
            <v>0</v>
          </cell>
          <cell r="AC779">
            <v>0</v>
          </cell>
          <cell r="AD779">
            <v>0</v>
          </cell>
          <cell r="AE779">
            <v>0</v>
          </cell>
          <cell r="AF779">
            <v>0</v>
          </cell>
          <cell r="AG779" t="str">
            <v>TECNICO EN ENFERMERIA</v>
          </cell>
          <cell r="AH779">
            <v>0</v>
          </cell>
        </row>
        <row r="780">
          <cell r="S780" t="str">
            <v>71960334</v>
          </cell>
          <cell r="T780" t="str">
            <v>SUSANA</v>
          </cell>
          <cell r="U780" t="str">
            <v>GUERRERO</v>
          </cell>
          <cell r="V780" t="str">
            <v>SANTE</v>
          </cell>
          <cell r="W780" t="str">
            <v>SIN DATOS</v>
          </cell>
          <cell r="X780" t="str">
            <v>20/11/1991</v>
          </cell>
          <cell r="Y780" t="str">
            <v>Femenino</v>
          </cell>
          <cell r="Z780" t="str">
            <v>Soltero</v>
          </cell>
          <cell r="AA780" t="str">
            <v>NRO 5 LT.2 ASO DANIEL ALCIDES CARRION</v>
          </cell>
          <cell r="AB780">
            <v>0</v>
          </cell>
          <cell r="AC780">
            <v>0</v>
          </cell>
          <cell r="AD780" t="str">
            <v>989291859</v>
          </cell>
          <cell r="AE780" t="str">
            <v>Superior Universitario</v>
          </cell>
          <cell r="AF780" t="str">
            <v>Superior completo</v>
          </cell>
          <cell r="AG780" t="str">
            <v>ENFERMERA(O)</v>
          </cell>
          <cell r="AH780" t="str">
            <v>TITULO</v>
          </cell>
        </row>
        <row r="781">
          <cell r="S781" t="str">
            <v>43498408</v>
          </cell>
          <cell r="T781" t="str">
            <v>LEYA CINDY</v>
          </cell>
          <cell r="U781" t="str">
            <v>CONTRERAS</v>
          </cell>
          <cell r="V781" t="str">
            <v>AMORETTI</v>
          </cell>
          <cell r="W781" t="str">
            <v>SIN DATOS</v>
          </cell>
          <cell r="X781" t="str">
            <v>16/01/1986</v>
          </cell>
          <cell r="Y781" t="str">
            <v>Femenino</v>
          </cell>
          <cell r="Z781" t="str">
            <v>Soltero</v>
          </cell>
          <cell r="AA781" t="str">
            <v>TINGO MARIA 1439</v>
          </cell>
          <cell r="AB781">
            <v>0</v>
          </cell>
          <cell r="AC781">
            <v>0</v>
          </cell>
          <cell r="AD781">
            <v>0</v>
          </cell>
          <cell r="AE781" t="str">
            <v>Superior Universitario</v>
          </cell>
          <cell r="AF781" t="str">
            <v>Superior completo</v>
          </cell>
          <cell r="AG781" t="str">
            <v>MEDICO CIRUJANO</v>
          </cell>
          <cell r="AH781" t="str">
            <v>TITULO</v>
          </cell>
        </row>
        <row r="782">
          <cell r="S782" t="str">
            <v>73139907</v>
          </cell>
          <cell r="T782" t="str">
            <v>VALIA EDITH</v>
          </cell>
          <cell r="U782" t="str">
            <v>VERA</v>
          </cell>
          <cell r="V782" t="str">
            <v>ESCUDERO</v>
          </cell>
          <cell r="W782" t="str">
            <v>SIN DATOS</v>
          </cell>
          <cell r="X782" t="str">
            <v>26/06/1993</v>
          </cell>
          <cell r="Y782" t="str">
            <v>Femenino</v>
          </cell>
          <cell r="Z782" t="str">
            <v>Soltero</v>
          </cell>
          <cell r="AA782" t="str">
            <v>SALAVERRY</v>
          </cell>
          <cell r="AB782">
            <v>0</v>
          </cell>
          <cell r="AC782">
            <v>0</v>
          </cell>
          <cell r="AD782">
            <v>0</v>
          </cell>
          <cell r="AE782" t="str">
            <v>Superior Universitario</v>
          </cell>
          <cell r="AF782" t="str">
            <v>Superior completo</v>
          </cell>
          <cell r="AG782" t="str">
            <v>MEDICO CIRUJANO</v>
          </cell>
          <cell r="AH782" t="str">
            <v>TITULO</v>
          </cell>
        </row>
        <row r="783">
          <cell r="S783" t="str">
            <v>48297820</v>
          </cell>
          <cell r="T783" t="str">
            <v>MARIA LOURDES</v>
          </cell>
          <cell r="U783" t="str">
            <v>TORRES</v>
          </cell>
          <cell r="V783" t="str">
            <v>CARRANZA</v>
          </cell>
          <cell r="W783" t="str">
            <v>SIN DATOS</v>
          </cell>
          <cell r="X783" t="str">
            <v>27/04/1994</v>
          </cell>
          <cell r="Y783" t="str">
            <v>Femenino</v>
          </cell>
          <cell r="Z783" t="str">
            <v>Soltero</v>
          </cell>
          <cell r="AA783" t="str">
            <v>SANTA INES</v>
          </cell>
          <cell r="AB783">
            <v>0</v>
          </cell>
          <cell r="AC783" t="str">
            <v>lourdestc_27@hotmail.com</v>
          </cell>
          <cell r="AD783" t="str">
            <v>932945446</v>
          </cell>
          <cell r="AE783" t="str">
            <v>Superior Universitario</v>
          </cell>
          <cell r="AF783" t="str">
            <v>Superior completo</v>
          </cell>
          <cell r="AG783" t="str">
            <v>CIRUJANO DENTISTA</v>
          </cell>
          <cell r="AH783" t="str">
            <v>TITULO</v>
          </cell>
        </row>
        <row r="784">
          <cell r="S784" t="str">
            <v>46707755</v>
          </cell>
          <cell r="T784" t="str">
            <v>MONICA</v>
          </cell>
          <cell r="U784" t="str">
            <v>GUTIERREZ</v>
          </cell>
          <cell r="V784" t="str">
            <v>MENDOZA</v>
          </cell>
          <cell r="W784" t="str">
            <v>SIN DATOS</v>
          </cell>
          <cell r="X784" t="str">
            <v>15/03/1989</v>
          </cell>
          <cell r="Y784" t="str">
            <v>Femenino</v>
          </cell>
          <cell r="Z784" t="str">
            <v>Soltero</v>
          </cell>
          <cell r="AA784" t="str">
            <v>AV.3 DE OCTUBRE SN</v>
          </cell>
          <cell r="AB784">
            <v>0</v>
          </cell>
          <cell r="AC784" t="str">
            <v>Monic_15-amor@hotmail.com.pe</v>
          </cell>
          <cell r="AD784" t="str">
            <v>949969288</v>
          </cell>
          <cell r="AE784" t="str">
            <v>Superior Técnico</v>
          </cell>
          <cell r="AF784" t="str">
            <v>Técnico superior completo</v>
          </cell>
          <cell r="AG784" t="str">
            <v>TECNICO EN ENFERMERIA</v>
          </cell>
          <cell r="AH784" t="str">
            <v>TITULO</v>
          </cell>
        </row>
        <row r="785">
          <cell r="S785" t="str">
            <v>44728399</v>
          </cell>
          <cell r="T785" t="str">
            <v>GRACIELA LIDIA</v>
          </cell>
          <cell r="U785" t="str">
            <v>BARZOLA</v>
          </cell>
          <cell r="V785" t="str">
            <v>SIERRALTA</v>
          </cell>
          <cell r="W785">
            <v>0</v>
          </cell>
          <cell r="X785" t="str">
            <v>1985-04-01</v>
          </cell>
          <cell r="Y785" t="str">
            <v>Femenino</v>
          </cell>
          <cell r="Z785">
            <v>0</v>
          </cell>
          <cell r="AA785">
            <v>0</v>
          </cell>
          <cell r="AB785" t="str">
            <v>10447283994</v>
          </cell>
          <cell r="AC785" t="str">
            <v>graciex1814@hotmail.com</v>
          </cell>
          <cell r="AD785" t="str">
            <v>942146373</v>
          </cell>
          <cell r="AE785">
            <v>0</v>
          </cell>
          <cell r="AF785">
            <v>0</v>
          </cell>
          <cell r="AG785" t="str">
            <v>OBSTETRA</v>
          </cell>
          <cell r="AH785">
            <v>0</v>
          </cell>
        </row>
        <row r="786">
          <cell r="S786" t="str">
            <v>10658418</v>
          </cell>
          <cell r="T786" t="str">
            <v>YESENIA ROCIO</v>
          </cell>
          <cell r="U786" t="str">
            <v>PEÑA</v>
          </cell>
          <cell r="V786" t="str">
            <v>CLEMENTE</v>
          </cell>
          <cell r="W786">
            <v>0</v>
          </cell>
          <cell r="X786" t="str">
            <v>1977-04-25</v>
          </cell>
          <cell r="Y786" t="str">
            <v>Femenino</v>
          </cell>
          <cell r="Z786">
            <v>0</v>
          </cell>
          <cell r="AA786">
            <v>0</v>
          </cell>
          <cell r="AB786" t="str">
            <v>10106584180</v>
          </cell>
          <cell r="AC786">
            <v>0</v>
          </cell>
          <cell r="AD786">
            <v>0</v>
          </cell>
          <cell r="AE786">
            <v>0</v>
          </cell>
          <cell r="AF786">
            <v>0</v>
          </cell>
          <cell r="AG786" t="str">
            <v>CIRUJANO DENTISTA</v>
          </cell>
          <cell r="AH786">
            <v>0</v>
          </cell>
        </row>
        <row r="787">
          <cell r="S787" t="str">
            <v>40016282</v>
          </cell>
          <cell r="T787" t="str">
            <v>ROSSITA KARINA</v>
          </cell>
          <cell r="U787" t="str">
            <v>TORRES</v>
          </cell>
          <cell r="V787" t="str">
            <v>PRIETO</v>
          </cell>
          <cell r="W787">
            <v>0</v>
          </cell>
          <cell r="X787" t="str">
            <v>1978-10-25</v>
          </cell>
          <cell r="Y787" t="str">
            <v>Femenino</v>
          </cell>
          <cell r="Z787">
            <v>0</v>
          </cell>
          <cell r="AA787">
            <v>0</v>
          </cell>
          <cell r="AB787">
            <v>0</v>
          </cell>
          <cell r="AC787">
            <v>0</v>
          </cell>
          <cell r="AD787">
            <v>0</v>
          </cell>
          <cell r="AE787">
            <v>0</v>
          </cell>
          <cell r="AF787">
            <v>0</v>
          </cell>
          <cell r="AG787">
            <v>0</v>
          </cell>
          <cell r="AH787">
            <v>0</v>
          </cell>
        </row>
        <row r="788">
          <cell r="S788" t="str">
            <v>10683220</v>
          </cell>
          <cell r="T788" t="str">
            <v>RENZO</v>
          </cell>
          <cell r="U788" t="str">
            <v>ROBLES</v>
          </cell>
          <cell r="V788" t="str">
            <v>ROCA</v>
          </cell>
          <cell r="W788">
            <v>0</v>
          </cell>
          <cell r="X788" t="str">
            <v>1977-01-09</v>
          </cell>
          <cell r="Y788" t="str">
            <v>Masculino</v>
          </cell>
          <cell r="Z788">
            <v>0</v>
          </cell>
          <cell r="AA788">
            <v>0</v>
          </cell>
          <cell r="AB788" t="str">
            <v>10106832205</v>
          </cell>
          <cell r="AC788">
            <v>0</v>
          </cell>
          <cell r="AD788">
            <v>0</v>
          </cell>
          <cell r="AE788">
            <v>0</v>
          </cell>
          <cell r="AF788">
            <v>0</v>
          </cell>
          <cell r="AG788" t="str">
            <v>CIRUJANO DENTISTA</v>
          </cell>
          <cell r="AH788">
            <v>0</v>
          </cell>
        </row>
        <row r="789">
          <cell r="S789" t="str">
            <v>70222353</v>
          </cell>
          <cell r="T789" t="str">
            <v>JEAN FRANCO</v>
          </cell>
          <cell r="U789" t="str">
            <v>PRINCIPE</v>
          </cell>
          <cell r="V789" t="str">
            <v>ACUÑA</v>
          </cell>
          <cell r="W789">
            <v>0</v>
          </cell>
          <cell r="X789" t="str">
            <v>1989-10-10</v>
          </cell>
          <cell r="Y789" t="str">
            <v>Masculino</v>
          </cell>
          <cell r="Z789">
            <v>0</v>
          </cell>
          <cell r="AA789">
            <v>0</v>
          </cell>
          <cell r="AB789" t="str">
            <v>10702223534</v>
          </cell>
          <cell r="AC789" t="str">
            <v>demon121516@gmail.com</v>
          </cell>
          <cell r="AD789" t="str">
            <v>999693392,999693392</v>
          </cell>
          <cell r="AE789">
            <v>0</v>
          </cell>
          <cell r="AF789">
            <v>0</v>
          </cell>
          <cell r="AG789" t="str">
            <v>PSICOLOGO</v>
          </cell>
          <cell r="AH789">
            <v>0</v>
          </cell>
        </row>
        <row r="790">
          <cell r="S790" t="str">
            <v>42730228</v>
          </cell>
          <cell r="T790" t="str">
            <v>SONIA</v>
          </cell>
          <cell r="U790" t="str">
            <v>CALIZAYA</v>
          </cell>
          <cell r="V790" t="str">
            <v>TICONA</v>
          </cell>
          <cell r="W790">
            <v>0</v>
          </cell>
          <cell r="X790" t="str">
            <v>1984-10-29</v>
          </cell>
          <cell r="Y790" t="str">
            <v>Femenino</v>
          </cell>
          <cell r="Z790">
            <v>0</v>
          </cell>
          <cell r="AA790">
            <v>0</v>
          </cell>
          <cell r="AB790" t="str">
            <v>10427302283</v>
          </cell>
          <cell r="AC790" t="str">
            <v>shaniawinnymbr@hotmail.com</v>
          </cell>
          <cell r="AD790" t="str">
            <v>990169507</v>
          </cell>
          <cell r="AE790">
            <v>0</v>
          </cell>
          <cell r="AF790">
            <v>0</v>
          </cell>
          <cell r="AG790">
            <v>0</v>
          </cell>
          <cell r="AH790">
            <v>0</v>
          </cell>
        </row>
        <row r="791">
          <cell r="S791" t="str">
            <v>44908977</v>
          </cell>
          <cell r="T791" t="str">
            <v>YESSIKA</v>
          </cell>
          <cell r="U791" t="str">
            <v>CCORIMANYA</v>
          </cell>
          <cell r="V791" t="str">
            <v>MARTINEZ</v>
          </cell>
          <cell r="W791" t="str">
            <v>SIN DATOS</v>
          </cell>
          <cell r="X791" t="str">
            <v>28/12/1986</v>
          </cell>
          <cell r="Y791" t="str">
            <v>Femenino</v>
          </cell>
          <cell r="Z791" t="str">
            <v>Soltero</v>
          </cell>
          <cell r="AA791" t="str">
            <v>CONCEPCION LOTE 24</v>
          </cell>
          <cell r="AB791">
            <v>0</v>
          </cell>
          <cell r="AC791">
            <v>0</v>
          </cell>
          <cell r="AD791" t="str">
            <v>999383915,999383915</v>
          </cell>
          <cell r="AE791" t="str">
            <v>Superior Técnico</v>
          </cell>
          <cell r="AF791" t="str">
            <v>Técnico superior completo</v>
          </cell>
          <cell r="AG791" t="str">
            <v>TECNICO DE FARMACIA</v>
          </cell>
          <cell r="AH791" t="str">
            <v>TITULO</v>
          </cell>
        </row>
        <row r="792">
          <cell r="S792" t="str">
            <v>70420856</v>
          </cell>
          <cell r="T792" t="str">
            <v>VILMA ROCIO</v>
          </cell>
          <cell r="U792" t="str">
            <v>AREVALO</v>
          </cell>
          <cell r="V792" t="str">
            <v>FLORES</v>
          </cell>
          <cell r="W792" t="str">
            <v>SIN DATOS</v>
          </cell>
          <cell r="X792" t="str">
            <v>02/02/1992</v>
          </cell>
          <cell r="Y792" t="str">
            <v>Femenino</v>
          </cell>
          <cell r="Z792" t="str">
            <v>Soltero</v>
          </cell>
          <cell r="AA792" t="str">
            <v>SIN DATOS</v>
          </cell>
          <cell r="AB792">
            <v>0</v>
          </cell>
          <cell r="AC792">
            <v>0</v>
          </cell>
          <cell r="AD792" t="str">
            <v>951781687</v>
          </cell>
          <cell r="AE792" t="str">
            <v>Secundaria</v>
          </cell>
          <cell r="AF792" t="str">
            <v>Secundaria incompleta</v>
          </cell>
          <cell r="AG792" t="str">
            <v>* SIN PROFESIÓN NI CARRERA TÉCNICA</v>
          </cell>
          <cell r="AH792">
            <v>0</v>
          </cell>
        </row>
        <row r="793">
          <cell r="S793" t="str">
            <v>46275171</v>
          </cell>
          <cell r="T793" t="str">
            <v>YORKIN WALTER</v>
          </cell>
          <cell r="U793" t="str">
            <v>QUISPE</v>
          </cell>
          <cell r="V793" t="str">
            <v>CRUZ</v>
          </cell>
          <cell r="W793" t="str">
            <v>SIN DATOS</v>
          </cell>
          <cell r="X793" t="str">
            <v>02/04/1990</v>
          </cell>
          <cell r="Y793" t="str">
            <v>Masculino</v>
          </cell>
          <cell r="Z793" t="str">
            <v>Soltero</v>
          </cell>
          <cell r="AA793" t="str">
            <v>CA.B MZ.A LT.15 URB. ENTEL</v>
          </cell>
          <cell r="AB793">
            <v>0</v>
          </cell>
          <cell r="AC793" t="str">
            <v>w_xtrem24@hotmail.com</v>
          </cell>
          <cell r="AD793" t="str">
            <v>975989986</v>
          </cell>
          <cell r="AE793" t="str">
            <v>Superior Universitario</v>
          </cell>
          <cell r="AF793" t="str">
            <v>Superior incompleto</v>
          </cell>
          <cell r="AG793" t="str">
            <v>ADMINISTRADOR</v>
          </cell>
          <cell r="AH793" t="str">
            <v>EGRESADO</v>
          </cell>
        </row>
        <row r="794">
          <cell r="S794" t="str">
            <v>41213282</v>
          </cell>
          <cell r="T794" t="str">
            <v>CELINA</v>
          </cell>
          <cell r="U794" t="str">
            <v>CONDOR</v>
          </cell>
          <cell r="V794" t="str">
            <v>ARANGO</v>
          </cell>
          <cell r="W794" t="str">
            <v>SIN DATOS</v>
          </cell>
          <cell r="X794" t="str">
            <v>22/12/1981</v>
          </cell>
          <cell r="Y794" t="str">
            <v>Femenino</v>
          </cell>
          <cell r="Z794" t="str">
            <v>Soltero</v>
          </cell>
          <cell r="AA794" t="str">
            <v>JR.CUSCO S/N</v>
          </cell>
          <cell r="AB794">
            <v>0</v>
          </cell>
          <cell r="AC794">
            <v>0</v>
          </cell>
          <cell r="AD794">
            <v>0</v>
          </cell>
          <cell r="AE794" t="str">
            <v>Secundaria</v>
          </cell>
          <cell r="AF794" t="str">
            <v>Secundaria incompleta</v>
          </cell>
          <cell r="AG794" t="str">
            <v>* SIN PROFESIÓN NI CARRERA TÉCNICA</v>
          </cell>
          <cell r="AH794">
            <v>0</v>
          </cell>
        </row>
        <row r="795">
          <cell r="S795" t="str">
            <v>44725769</v>
          </cell>
          <cell r="T795" t="str">
            <v>MARIELA</v>
          </cell>
          <cell r="U795" t="str">
            <v>FLORES</v>
          </cell>
          <cell r="V795" t="str">
            <v>GUTIERREZ</v>
          </cell>
          <cell r="W795" t="str">
            <v>SIN DATOS</v>
          </cell>
          <cell r="X795" t="str">
            <v>21/01/1987</v>
          </cell>
          <cell r="Y795" t="str">
            <v>Femenino</v>
          </cell>
          <cell r="Z795" t="str">
            <v>Soltero</v>
          </cell>
          <cell r="AA795" t="str">
            <v>JR.TACNA 123</v>
          </cell>
          <cell r="AB795">
            <v>0</v>
          </cell>
          <cell r="AC795">
            <v>0</v>
          </cell>
          <cell r="AD795" t="str">
            <v>983656643</v>
          </cell>
          <cell r="AE795" t="str">
            <v>Superior Universitario</v>
          </cell>
          <cell r="AF795" t="str">
            <v>Superior completo</v>
          </cell>
          <cell r="AG795" t="str">
            <v>ENFERMERA(O)</v>
          </cell>
          <cell r="AH795" t="str">
            <v>TITULO</v>
          </cell>
        </row>
        <row r="796">
          <cell r="S796" t="str">
            <v>47566540</v>
          </cell>
          <cell r="T796" t="str">
            <v>CHARLES ALESSANDRO</v>
          </cell>
          <cell r="U796" t="str">
            <v>ROJAS</v>
          </cell>
          <cell r="V796" t="str">
            <v>GARAY</v>
          </cell>
          <cell r="W796" t="str">
            <v>SIN DATOS</v>
          </cell>
          <cell r="X796" t="str">
            <v>11/10/1992</v>
          </cell>
          <cell r="Y796" t="str">
            <v>Masculino</v>
          </cell>
          <cell r="Z796" t="str">
            <v>Soltero</v>
          </cell>
          <cell r="AA796" t="str">
            <v>LAS LILAS</v>
          </cell>
          <cell r="AB796" t="str">
            <v>10475665401</v>
          </cell>
          <cell r="AC796">
            <v>0</v>
          </cell>
          <cell r="AD796">
            <v>0</v>
          </cell>
          <cell r="AE796" t="str">
            <v>Superior Universitario</v>
          </cell>
          <cell r="AF796" t="str">
            <v>Superior completo</v>
          </cell>
          <cell r="AG796" t="str">
            <v>MEDICO CIRUJANO</v>
          </cell>
          <cell r="AH796" t="str">
            <v>TITULO</v>
          </cell>
        </row>
        <row r="797">
          <cell r="S797" t="str">
            <v>45776162</v>
          </cell>
          <cell r="T797" t="str">
            <v>JENRY</v>
          </cell>
          <cell r="U797" t="str">
            <v>NAVARRO</v>
          </cell>
          <cell r="V797" t="str">
            <v>AQUISE</v>
          </cell>
          <cell r="W797" t="str">
            <v>SIN DATOS</v>
          </cell>
          <cell r="X797" t="str">
            <v>03/06/1989</v>
          </cell>
          <cell r="Y797" t="str">
            <v>Masculino</v>
          </cell>
          <cell r="Z797" t="str">
            <v>Soltero</v>
          </cell>
          <cell r="AA797" t="str">
            <v>AV.ABANCAY S/N</v>
          </cell>
          <cell r="AB797">
            <v>0</v>
          </cell>
          <cell r="AC797" t="str">
            <v>jnavarroaquise@gmail.com</v>
          </cell>
          <cell r="AD797" t="str">
            <v>928647144</v>
          </cell>
          <cell r="AE797" t="str">
            <v>Superior Técnico</v>
          </cell>
          <cell r="AF797" t="str">
            <v>Técnico superior incompleto</v>
          </cell>
          <cell r="AG797" t="str">
            <v>TECNICO EN COMPUTACION E INFORMATICA/EN COMPUTADORAS</v>
          </cell>
          <cell r="AH797" t="str">
            <v>ESTUDIANTE</v>
          </cell>
        </row>
        <row r="798">
          <cell r="S798" t="str">
            <v>44529983</v>
          </cell>
          <cell r="T798" t="str">
            <v>MECHAEL</v>
          </cell>
          <cell r="U798" t="str">
            <v>LEON</v>
          </cell>
          <cell r="V798" t="str">
            <v>DEL POZO</v>
          </cell>
          <cell r="W798" t="str">
            <v>SIN DATOS</v>
          </cell>
          <cell r="X798" t="str">
            <v>04/09/1987</v>
          </cell>
          <cell r="Y798" t="str">
            <v>Masculino</v>
          </cell>
          <cell r="Z798" t="str">
            <v>Soltero</v>
          </cell>
          <cell r="AA798" t="str">
            <v>SIN DATOS</v>
          </cell>
          <cell r="AB798" t="str">
            <v>10445299830</v>
          </cell>
          <cell r="AC798">
            <v>0</v>
          </cell>
          <cell r="AD798">
            <v>0</v>
          </cell>
          <cell r="AE798" t="str">
            <v>Secundaria</v>
          </cell>
          <cell r="AF798" t="str">
            <v>Secundaria completa</v>
          </cell>
          <cell r="AG798">
            <v>0</v>
          </cell>
          <cell r="AH798">
            <v>0</v>
          </cell>
        </row>
        <row r="799">
          <cell r="S799" t="str">
            <v>45553728</v>
          </cell>
          <cell r="T799" t="str">
            <v>JUAN CARLOS</v>
          </cell>
          <cell r="U799" t="str">
            <v>CALLE</v>
          </cell>
          <cell r="V799" t="str">
            <v>DONAIRES</v>
          </cell>
          <cell r="W799" t="str">
            <v>SIN DATOS</v>
          </cell>
          <cell r="X799" t="str">
            <v>15/12/1988</v>
          </cell>
          <cell r="Y799" t="str">
            <v>Masculino</v>
          </cell>
          <cell r="Z799" t="str">
            <v>Soltero</v>
          </cell>
          <cell r="AA799" t="str">
            <v>URB MIRAFLORES A 21</v>
          </cell>
          <cell r="AB799">
            <v>0</v>
          </cell>
          <cell r="AC799" t="str">
            <v>JC.CALLE15@OUTLOOK.ES</v>
          </cell>
          <cell r="AD799" t="str">
            <v>958285810</v>
          </cell>
          <cell r="AE799" t="str">
            <v>Superior Universitario</v>
          </cell>
          <cell r="AF799" t="str">
            <v>Superior completo</v>
          </cell>
          <cell r="AG799" t="str">
            <v>CIRUJANO DENTISTA</v>
          </cell>
          <cell r="AH799" t="str">
            <v>TITULO</v>
          </cell>
        </row>
        <row r="800">
          <cell r="S800" t="str">
            <v>44318028</v>
          </cell>
          <cell r="T800" t="str">
            <v>CARLA JIMENA</v>
          </cell>
          <cell r="U800" t="str">
            <v>MAQUERA</v>
          </cell>
          <cell r="V800" t="str">
            <v>VALERIANO</v>
          </cell>
          <cell r="W800" t="str">
            <v>SIN DATOS</v>
          </cell>
          <cell r="X800" t="str">
            <v>10/04/1987</v>
          </cell>
          <cell r="Y800" t="str">
            <v>Femenino</v>
          </cell>
          <cell r="Z800" t="str">
            <v>Soltero</v>
          </cell>
          <cell r="AA800" t="str">
            <v>JR. JUAN ESPINOZA MEDRANO S/N</v>
          </cell>
          <cell r="AB800">
            <v>0</v>
          </cell>
          <cell r="AC800" t="str">
            <v>carlita_2087@hotmail.com</v>
          </cell>
          <cell r="AD800" t="str">
            <v>958372454</v>
          </cell>
          <cell r="AE800" t="str">
            <v>Superior Técnico</v>
          </cell>
          <cell r="AF800" t="str">
            <v>Técnico superior completo</v>
          </cell>
          <cell r="AG800" t="str">
            <v>CIRUJANO DENTISTA</v>
          </cell>
          <cell r="AH800">
            <v>0</v>
          </cell>
        </row>
        <row r="801">
          <cell r="S801" t="str">
            <v>70803775</v>
          </cell>
          <cell r="T801" t="str">
            <v>LIDIA</v>
          </cell>
          <cell r="U801" t="str">
            <v>LLACCTARIMAY</v>
          </cell>
          <cell r="V801" t="str">
            <v>HUAMAN</v>
          </cell>
          <cell r="W801" t="str">
            <v>SIN DATOS</v>
          </cell>
          <cell r="X801" t="str">
            <v>02/07/1991</v>
          </cell>
          <cell r="Y801" t="str">
            <v>Femenino</v>
          </cell>
          <cell r="Z801" t="str">
            <v>Soltero</v>
          </cell>
          <cell r="AA801" t="str">
            <v>CP.VISTA ALEGRE</v>
          </cell>
          <cell r="AB801">
            <v>0</v>
          </cell>
          <cell r="AC801">
            <v>0</v>
          </cell>
          <cell r="AD801">
            <v>0</v>
          </cell>
          <cell r="AE801" t="str">
            <v>Superior Técnico</v>
          </cell>
          <cell r="AF801" t="str">
            <v>Técnico superior completo</v>
          </cell>
          <cell r="AG801" t="str">
            <v>TECNICO EN ENFERMERIA</v>
          </cell>
          <cell r="AH801" t="str">
            <v>TITULO</v>
          </cell>
        </row>
        <row r="802">
          <cell r="S802" t="str">
            <v>71064507</v>
          </cell>
          <cell r="T802" t="str">
            <v>TEDDY JORDAN</v>
          </cell>
          <cell r="U802" t="str">
            <v>NUÑEZ</v>
          </cell>
          <cell r="V802" t="str">
            <v>CONTRERAS</v>
          </cell>
          <cell r="W802" t="str">
            <v>SIN DATOS</v>
          </cell>
          <cell r="X802" t="str">
            <v>07/03/1993</v>
          </cell>
          <cell r="Y802" t="str">
            <v>Masculino</v>
          </cell>
          <cell r="Z802" t="str">
            <v>Soltero</v>
          </cell>
          <cell r="AA802" t="str">
            <v>AV. MALINAS S/N</v>
          </cell>
          <cell r="AB802">
            <v>0</v>
          </cell>
          <cell r="AC802">
            <v>0</v>
          </cell>
          <cell r="AD802">
            <v>0</v>
          </cell>
          <cell r="AE802" t="str">
            <v>Superior Universitario</v>
          </cell>
          <cell r="AF802" t="str">
            <v>Superior completo</v>
          </cell>
          <cell r="AG802" t="str">
            <v>MEDICO CIRUJANO</v>
          </cell>
          <cell r="AH802" t="str">
            <v>TITULO</v>
          </cell>
        </row>
        <row r="803">
          <cell r="S803" t="str">
            <v>73569363</v>
          </cell>
          <cell r="T803" t="str">
            <v>RONY ROYER</v>
          </cell>
          <cell r="U803" t="str">
            <v>PILLACA</v>
          </cell>
          <cell r="V803" t="str">
            <v>RAMOS</v>
          </cell>
          <cell r="W803" t="str">
            <v>SIN DATOS</v>
          </cell>
          <cell r="X803" t="str">
            <v>10/03/1995</v>
          </cell>
          <cell r="Y803" t="str">
            <v>Masculino</v>
          </cell>
          <cell r="Z803" t="str">
            <v>Soltero</v>
          </cell>
          <cell r="AA803" t="str">
            <v>LAS ALMENDRAS 204</v>
          </cell>
          <cell r="AB803" t="str">
            <v>10735693633</v>
          </cell>
          <cell r="AC803" t="str">
            <v>royerpillaca@gmail.com</v>
          </cell>
          <cell r="AD803" t="str">
            <v>966465565</v>
          </cell>
          <cell r="AE803" t="str">
            <v>Superior Técnico</v>
          </cell>
          <cell r="AF803" t="str">
            <v>Técnico superior completo</v>
          </cell>
          <cell r="AG803" t="str">
            <v>TECNICO EN COMPUTACION E INFORMATICA/EN COMPUTADORAS</v>
          </cell>
          <cell r="AH803" t="str">
            <v>TITULO</v>
          </cell>
        </row>
        <row r="804">
          <cell r="S804" t="str">
            <v>73569363</v>
          </cell>
          <cell r="T804" t="str">
            <v>RONY ROYER</v>
          </cell>
          <cell r="U804" t="str">
            <v>PILLACA</v>
          </cell>
          <cell r="V804" t="str">
            <v>RAMOS</v>
          </cell>
          <cell r="W804" t="str">
            <v>SIN DATOS</v>
          </cell>
          <cell r="X804" t="str">
            <v>10/03/1995</v>
          </cell>
          <cell r="Y804" t="str">
            <v>Masculino</v>
          </cell>
          <cell r="Z804" t="str">
            <v>Soltero</v>
          </cell>
          <cell r="AA804" t="str">
            <v>LAS ALMENDRAS 204</v>
          </cell>
          <cell r="AB804" t="str">
            <v>10735693633</v>
          </cell>
          <cell r="AC804">
            <v>0</v>
          </cell>
          <cell r="AD804">
            <v>0</v>
          </cell>
          <cell r="AE804" t="str">
            <v>Superior Técnico</v>
          </cell>
          <cell r="AF804" t="str">
            <v>Técnico superior completo</v>
          </cell>
          <cell r="AG804">
            <v>0</v>
          </cell>
          <cell r="AH804">
            <v>0</v>
          </cell>
        </row>
        <row r="805">
          <cell r="S805" t="str">
            <v>44443261</v>
          </cell>
          <cell r="T805" t="str">
            <v>HEBERT</v>
          </cell>
          <cell r="U805" t="str">
            <v>CONDOR</v>
          </cell>
          <cell r="V805" t="str">
            <v>SILVA</v>
          </cell>
          <cell r="W805" t="str">
            <v>SIN DATOS</v>
          </cell>
          <cell r="X805" t="str">
            <v>13/07/1987</v>
          </cell>
          <cell r="Y805" t="str">
            <v>Masculino</v>
          </cell>
          <cell r="Z805" t="str">
            <v>Soltero</v>
          </cell>
          <cell r="AA805" t="str">
            <v>ANDAHUAYLAS</v>
          </cell>
          <cell r="AB805">
            <v>0</v>
          </cell>
          <cell r="AC805">
            <v>0</v>
          </cell>
          <cell r="AD805">
            <v>0</v>
          </cell>
          <cell r="AE805" t="str">
            <v>Superior Técnico</v>
          </cell>
          <cell r="AF805" t="str">
            <v>Técnico superior completo</v>
          </cell>
          <cell r="AG805">
            <v>0</v>
          </cell>
          <cell r="AH805">
            <v>0</v>
          </cell>
        </row>
        <row r="806">
          <cell r="S806" t="str">
            <v>44443261</v>
          </cell>
          <cell r="T806" t="str">
            <v>HEBERT</v>
          </cell>
          <cell r="U806" t="str">
            <v>CONDOR</v>
          </cell>
          <cell r="V806" t="str">
            <v>SILVA</v>
          </cell>
          <cell r="W806" t="str">
            <v>SIN DATOS</v>
          </cell>
          <cell r="X806" t="str">
            <v>13/07/1987</v>
          </cell>
          <cell r="Y806" t="str">
            <v>Masculino</v>
          </cell>
          <cell r="Z806" t="str">
            <v>Soltero</v>
          </cell>
          <cell r="AA806" t="str">
            <v>ANDAHUAYLAS</v>
          </cell>
          <cell r="AB806">
            <v>0</v>
          </cell>
          <cell r="AC806">
            <v>0</v>
          </cell>
          <cell r="AD806">
            <v>0</v>
          </cell>
          <cell r="AE806" t="str">
            <v>Superior Técnico</v>
          </cell>
          <cell r="AF806" t="str">
            <v>Técnico superior completo</v>
          </cell>
          <cell r="AG806">
            <v>0</v>
          </cell>
          <cell r="AH806">
            <v>0</v>
          </cell>
        </row>
        <row r="807">
          <cell r="S807" t="str">
            <v>002464457</v>
          </cell>
          <cell r="T807" t="str">
            <v>ROMY EMMANUEL</v>
          </cell>
          <cell r="U807" t="str">
            <v>CUERVO</v>
          </cell>
          <cell r="V807" t="str">
            <v>RUIZ</v>
          </cell>
          <cell r="W807">
            <v>0</v>
          </cell>
          <cell r="X807" t="str">
            <v>06/04/1992</v>
          </cell>
          <cell r="Y807" t="str">
            <v>Masculino</v>
          </cell>
          <cell r="Z807" t="str">
            <v>Soltero</v>
          </cell>
          <cell r="AA807" t="str">
            <v>JR. MARISCALL MILLER 1030</v>
          </cell>
          <cell r="AB807">
            <v>0</v>
          </cell>
          <cell r="AC807">
            <v>0</v>
          </cell>
          <cell r="AD807">
            <v>0</v>
          </cell>
          <cell r="AE807" t="str">
            <v>Superior Universitario</v>
          </cell>
          <cell r="AF807" t="str">
            <v>Superior completo</v>
          </cell>
          <cell r="AG807">
            <v>0</v>
          </cell>
          <cell r="AH807">
            <v>0</v>
          </cell>
        </row>
        <row r="808">
          <cell r="S808" t="str">
            <v>72433584</v>
          </cell>
          <cell r="T808" t="str">
            <v>JANETH</v>
          </cell>
          <cell r="U808" t="str">
            <v>QUISPE</v>
          </cell>
          <cell r="V808" t="str">
            <v>LLOCCLLA</v>
          </cell>
          <cell r="W808" t="str">
            <v>SIN DATOS</v>
          </cell>
          <cell r="X808" t="str">
            <v>27/06/1996</v>
          </cell>
          <cell r="Y808" t="str">
            <v>Femenino</v>
          </cell>
          <cell r="Z808" t="str">
            <v>Soltero</v>
          </cell>
          <cell r="AA808" t="str">
            <v>MOTOY</v>
          </cell>
          <cell r="AB808">
            <v>0</v>
          </cell>
          <cell r="AC808">
            <v>0</v>
          </cell>
          <cell r="AD808">
            <v>0</v>
          </cell>
          <cell r="AE808" t="str">
            <v>Superior Técnico</v>
          </cell>
          <cell r="AF808" t="str">
            <v>Técnico superior completo</v>
          </cell>
          <cell r="AG808" t="str">
            <v>TECNICO EN ENFERMERIA</v>
          </cell>
          <cell r="AH808" t="str">
            <v>TITULO</v>
          </cell>
        </row>
        <row r="809">
          <cell r="S809" t="str">
            <v>70391258</v>
          </cell>
          <cell r="T809" t="str">
            <v>SUSANA</v>
          </cell>
          <cell r="U809" t="str">
            <v>GARCIA</v>
          </cell>
          <cell r="V809" t="str">
            <v>CASTRO</v>
          </cell>
          <cell r="W809" t="str">
            <v>SIN DATOS</v>
          </cell>
          <cell r="X809" t="str">
            <v>21/02/1997</v>
          </cell>
          <cell r="Y809" t="str">
            <v>Femenino</v>
          </cell>
          <cell r="Z809" t="str">
            <v>Soltero</v>
          </cell>
          <cell r="AA809" t="str">
            <v>BARRIO LLIMPE</v>
          </cell>
          <cell r="AB809">
            <v>0</v>
          </cell>
          <cell r="AC809">
            <v>0</v>
          </cell>
          <cell r="AD809">
            <v>0</v>
          </cell>
          <cell r="AE809" t="str">
            <v>Superior Técnico</v>
          </cell>
          <cell r="AF809" t="str">
            <v>Técnico superior completo</v>
          </cell>
          <cell r="AG809" t="str">
            <v>TECNICO EN ENFERMERIA</v>
          </cell>
          <cell r="AH809" t="str">
            <v>TITULO</v>
          </cell>
        </row>
        <row r="810">
          <cell r="S810" t="str">
            <v>45877370</v>
          </cell>
          <cell r="T810" t="str">
            <v>GABINIA</v>
          </cell>
          <cell r="U810" t="str">
            <v>MALPARTIDA</v>
          </cell>
          <cell r="V810" t="str">
            <v>SERRANO</v>
          </cell>
          <cell r="W810" t="str">
            <v>SIN DATOS</v>
          </cell>
          <cell r="X810" t="str">
            <v>20/02/1989</v>
          </cell>
          <cell r="Y810" t="str">
            <v>Femenino</v>
          </cell>
          <cell r="Z810" t="str">
            <v>Soltero</v>
          </cell>
          <cell r="AA810" t="str">
            <v>JR.ANDAHUAYLAS 100</v>
          </cell>
          <cell r="AB810">
            <v>0</v>
          </cell>
          <cell r="AC810" t="str">
            <v>gabiniam@hotmail.com</v>
          </cell>
          <cell r="AD810" t="str">
            <v>992033643</v>
          </cell>
          <cell r="AE810" t="str">
            <v>Superior Universitario</v>
          </cell>
          <cell r="AF810" t="str">
            <v>Superior completo</v>
          </cell>
          <cell r="AG810" t="str">
            <v>CIRUJANO DENTISTA</v>
          </cell>
          <cell r="AH810" t="str">
            <v>TITULO</v>
          </cell>
        </row>
        <row r="811">
          <cell r="S811" t="str">
            <v>70679330</v>
          </cell>
          <cell r="T811" t="str">
            <v>LUIS MIGUEL</v>
          </cell>
          <cell r="U811" t="str">
            <v>DELGADO</v>
          </cell>
          <cell r="V811" t="str">
            <v>QUISPE</v>
          </cell>
          <cell r="W811" t="str">
            <v>SIN DATOS</v>
          </cell>
          <cell r="X811" t="str">
            <v>13/10/2000</v>
          </cell>
          <cell r="Y811" t="str">
            <v>Masculino</v>
          </cell>
          <cell r="Z811" t="str">
            <v>Soltero</v>
          </cell>
          <cell r="AA811" t="str">
            <v>PERENE</v>
          </cell>
          <cell r="AB811">
            <v>0</v>
          </cell>
          <cell r="AC811">
            <v>0</v>
          </cell>
          <cell r="AD811">
            <v>0</v>
          </cell>
          <cell r="AE811" t="str">
            <v>Superior Universitario</v>
          </cell>
          <cell r="AF811" t="str">
            <v>Superior completo</v>
          </cell>
          <cell r="AG811" t="str">
            <v>PSICOLOGO</v>
          </cell>
          <cell r="AH811" t="str">
            <v>TITULO</v>
          </cell>
        </row>
        <row r="812">
          <cell r="S812" t="str">
            <v>46982067</v>
          </cell>
          <cell r="T812" t="str">
            <v>FLOR</v>
          </cell>
          <cell r="U812" t="str">
            <v>OLARTE</v>
          </cell>
          <cell r="V812" t="str">
            <v>MENDOZA</v>
          </cell>
          <cell r="W812" t="str">
            <v>SIN DATOS</v>
          </cell>
          <cell r="X812" t="str">
            <v>13/07/1990</v>
          </cell>
          <cell r="Y812" t="str">
            <v>Femenino</v>
          </cell>
          <cell r="Z812" t="str">
            <v>Soltero</v>
          </cell>
          <cell r="AA812" t="str">
            <v>AV.LOS CHANKAS S/N</v>
          </cell>
          <cell r="AB812">
            <v>0</v>
          </cell>
          <cell r="AC812">
            <v>0</v>
          </cell>
          <cell r="AD812">
            <v>0</v>
          </cell>
          <cell r="AE812" t="str">
            <v>Secundaria</v>
          </cell>
          <cell r="AF812" t="str">
            <v>Secundaria completa</v>
          </cell>
          <cell r="AG812">
            <v>0</v>
          </cell>
          <cell r="AH812">
            <v>0</v>
          </cell>
        </row>
        <row r="813">
          <cell r="S813" t="str">
            <v>44702697</v>
          </cell>
          <cell r="T813" t="str">
            <v>VERONICA LUZ</v>
          </cell>
          <cell r="U813" t="str">
            <v>FALLA</v>
          </cell>
          <cell r="V813" t="str">
            <v>BENDEZU</v>
          </cell>
          <cell r="W813" t="str">
            <v>SIN DATOS</v>
          </cell>
          <cell r="X813" t="str">
            <v>02/08/1987</v>
          </cell>
          <cell r="Y813" t="str">
            <v>Femenino</v>
          </cell>
          <cell r="Z813" t="str">
            <v>Soltero</v>
          </cell>
          <cell r="AA813" t="str">
            <v>MZ.S-5 LT.28 URB.PRO 2DA ETAPA</v>
          </cell>
          <cell r="AB813">
            <v>0</v>
          </cell>
          <cell r="AC813" t="str">
            <v>ranelly17@hotmail.com</v>
          </cell>
          <cell r="AD813" t="str">
            <v>986113314,016354118</v>
          </cell>
          <cell r="AE813" t="str">
            <v>Superior Universitario</v>
          </cell>
          <cell r="AF813" t="str">
            <v>Superior completo</v>
          </cell>
          <cell r="AG813" t="str">
            <v>OBSTETRA</v>
          </cell>
          <cell r="AH813" t="str">
            <v>TITULO</v>
          </cell>
        </row>
        <row r="814">
          <cell r="S814" t="str">
            <v>42721462</v>
          </cell>
          <cell r="T814" t="str">
            <v>SULMA</v>
          </cell>
          <cell r="U814" t="str">
            <v>MEZARES</v>
          </cell>
          <cell r="V814" t="str">
            <v>VELASQUE</v>
          </cell>
          <cell r="W814">
            <v>0</v>
          </cell>
          <cell r="X814" t="str">
            <v>1984-11-22</v>
          </cell>
          <cell r="Y814" t="str">
            <v>Femenino</v>
          </cell>
          <cell r="Z814">
            <v>0</v>
          </cell>
          <cell r="AA814">
            <v>0</v>
          </cell>
          <cell r="AB814" t="str">
            <v>10427214627</v>
          </cell>
          <cell r="AC814">
            <v>0</v>
          </cell>
          <cell r="AD814" t="str">
            <v>944087163</v>
          </cell>
          <cell r="AE814">
            <v>0</v>
          </cell>
          <cell r="AF814">
            <v>0</v>
          </cell>
          <cell r="AG814">
            <v>0</v>
          </cell>
          <cell r="AH814">
            <v>0</v>
          </cell>
        </row>
        <row r="815">
          <cell r="S815" t="str">
            <v>43777205</v>
          </cell>
          <cell r="T815" t="str">
            <v>ANAMELVA</v>
          </cell>
          <cell r="U815" t="str">
            <v>GUTIERREZ</v>
          </cell>
          <cell r="V815" t="str">
            <v>SANDOVAL</v>
          </cell>
          <cell r="W815">
            <v>0</v>
          </cell>
          <cell r="X815" t="str">
            <v>1986-09-24</v>
          </cell>
          <cell r="Y815" t="str">
            <v>Femenino</v>
          </cell>
          <cell r="Z815">
            <v>0</v>
          </cell>
          <cell r="AA815">
            <v>0</v>
          </cell>
          <cell r="AB815">
            <v>0</v>
          </cell>
          <cell r="AC815">
            <v>0</v>
          </cell>
          <cell r="AD815">
            <v>0</v>
          </cell>
          <cell r="AE815">
            <v>0</v>
          </cell>
          <cell r="AF815">
            <v>0</v>
          </cell>
          <cell r="AG815">
            <v>0</v>
          </cell>
          <cell r="AH815">
            <v>0</v>
          </cell>
        </row>
        <row r="816">
          <cell r="S816" t="str">
            <v>43927202</v>
          </cell>
          <cell r="T816" t="str">
            <v>PAMELA CRISTAL</v>
          </cell>
          <cell r="U816" t="str">
            <v>QUISPE</v>
          </cell>
          <cell r="V816" t="str">
            <v>ALFARO</v>
          </cell>
          <cell r="W816">
            <v>0</v>
          </cell>
          <cell r="X816" t="str">
            <v>1986-11-10</v>
          </cell>
          <cell r="Y816" t="str">
            <v>Femenino</v>
          </cell>
          <cell r="Z816">
            <v>0</v>
          </cell>
          <cell r="AA816">
            <v>0</v>
          </cell>
          <cell r="AB816">
            <v>0</v>
          </cell>
          <cell r="AC816">
            <v>0</v>
          </cell>
          <cell r="AD816">
            <v>0</v>
          </cell>
          <cell r="AE816">
            <v>0</v>
          </cell>
          <cell r="AF816">
            <v>0</v>
          </cell>
          <cell r="AG816">
            <v>0</v>
          </cell>
          <cell r="AH816">
            <v>0</v>
          </cell>
        </row>
        <row r="817">
          <cell r="S817" t="str">
            <v>43303254</v>
          </cell>
          <cell r="T817" t="str">
            <v>GLEYDI LUCILA</v>
          </cell>
          <cell r="U817" t="str">
            <v>SANTOS</v>
          </cell>
          <cell r="V817" t="str">
            <v>RAMIREZ</v>
          </cell>
          <cell r="W817">
            <v>0</v>
          </cell>
          <cell r="X817" t="str">
            <v>1985-12-08</v>
          </cell>
          <cell r="Y817" t="str">
            <v>Femenino</v>
          </cell>
          <cell r="Z817">
            <v>0</v>
          </cell>
          <cell r="AA817">
            <v>0</v>
          </cell>
          <cell r="AB817">
            <v>0</v>
          </cell>
          <cell r="AC817">
            <v>0</v>
          </cell>
          <cell r="AD817">
            <v>0</v>
          </cell>
          <cell r="AE817">
            <v>0</v>
          </cell>
          <cell r="AF817">
            <v>0</v>
          </cell>
          <cell r="AG817" t="str">
            <v>MEDICO CIRUJANO</v>
          </cell>
          <cell r="AH817">
            <v>0</v>
          </cell>
        </row>
        <row r="818">
          <cell r="S818" t="str">
            <v>43601270</v>
          </cell>
          <cell r="T818" t="str">
            <v>LINDA NARDA</v>
          </cell>
          <cell r="U818" t="str">
            <v>NOVOA</v>
          </cell>
          <cell r="V818" t="str">
            <v>ALIAGA</v>
          </cell>
          <cell r="W818">
            <v>0</v>
          </cell>
          <cell r="X818" t="str">
            <v>1986-04-12</v>
          </cell>
          <cell r="Y818" t="str">
            <v>Femenino</v>
          </cell>
          <cell r="Z818">
            <v>0</v>
          </cell>
          <cell r="AA818">
            <v>0</v>
          </cell>
          <cell r="AB818">
            <v>0</v>
          </cell>
          <cell r="AC818" t="str">
            <v>mrupia@hotmail.com</v>
          </cell>
          <cell r="AD818" t="str">
            <v>940205296</v>
          </cell>
          <cell r="AE818">
            <v>0</v>
          </cell>
          <cell r="AF818">
            <v>0</v>
          </cell>
          <cell r="AG818" t="str">
            <v>MEDICO CIRUJANO</v>
          </cell>
          <cell r="AH818">
            <v>0</v>
          </cell>
        </row>
        <row r="819">
          <cell r="S819" t="str">
            <v>43723421</v>
          </cell>
          <cell r="T819" t="str">
            <v>GUILLERMO</v>
          </cell>
          <cell r="U819" t="str">
            <v>MENDOZA</v>
          </cell>
          <cell r="V819" t="str">
            <v>VALDIVIEZO</v>
          </cell>
          <cell r="W819">
            <v>0</v>
          </cell>
          <cell r="X819" t="str">
            <v>1986-08-27</v>
          </cell>
          <cell r="Y819" t="str">
            <v>Masculino</v>
          </cell>
          <cell r="Z819">
            <v>0</v>
          </cell>
          <cell r="AA819">
            <v>0</v>
          </cell>
          <cell r="AB819">
            <v>0</v>
          </cell>
          <cell r="AC819" t="str">
            <v>guille_1764@hotmail.com</v>
          </cell>
          <cell r="AD819" t="str">
            <v>991684776</v>
          </cell>
          <cell r="AE819">
            <v>0</v>
          </cell>
          <cell r="AF819">
            <v>0</v>
          </cell>
          <cell r="AG819" t="str">
            <v>ENFERMERA(O)</v>
          </cell>
          <cell r="AH819">
            <v>0</v>
          </cell>
        </row>
        <row r="820">
          <cell r="S820" t="str">
            <v>46833685</v>
          </cell>
          <cell r="T820" t="str">
            <v>CYNTIA TANIA</v>
          </cell>
          <cell r="U820" t="str">
            <v>RAMIREZ</v>
          </cell>
          <cell r="V820" t="str">
            <v>ORTEGA</v>
          </cell>
          <cell r="W820">
            <v>0</v>
          </cell>
          <cell r="X820" t="str">
            <v>1989-01-16</v>
          </cell>
          <cell r="Y820" t="str">
            <v>Femenino</v>
          </cell>
          <cell r="Z820">
            <v>0</v>
          </cell>
          <cell r="AA820">
            <v>0</v>
          </cell>
          <cell r="AB820">
            <v>0</v>
          </cell>
          <cell r="AC820" t="str">
            <v>locaso_123_1@hotmail.com</v>
          </cell>
          <cell r="AD820" t="str">
            <v>951458988</v>
          </cell>
          <cell r="AE820">
            <v>0</v>
          </cell>
          <cell r="AF820">
            <v>0</v>
          </cell>
          <cell r="AG820" t="str">
            <v>ENFERMERA(O)</v>
          </cell>
          <cell r="AH820">
            <v>0</v>
          </cell>
        </row>
        <row r="821">
          <cell r="S821" t="str">
            <v>70251909</v>
          </cell>
          <cell r="T821" t="str">
            <v>DIANA KATERINE</v>
          </cell>
          <cell r="U821" t="str">
            <v>LLACTA</v>
          </cell>
          <cell r="V821" t="str">
            <v>APARICIO</v>
          </cell>
          <cell r="W821" t="str">
            <v>SIN DATOS</v>
          </cell>
          <cell r="X821" t="str">
            <v>01/05/1992</v>
          </cell>
          <cell r="Y821" t="str">
            <v>Femenino</v>
          </cell>
          <cell r="Z821" t="str">
            <v>Soltero</v>
          </cell>
          <cell r="AA821" t="str">
            <v>LOMA ALEGRE</v>
          </cell>
          <cell r="AB821">
            <v>0</v>
          </cell>
          <cell r="AC821" t="str">
            <v>katitala1@gmail.com,katitala1@outlook.es</v>
          </cell>
          <cell r="AD821" t="str">
            <v>945823402</v>
          </cell>
          <cell r="AE821" t="str">
            <v>Superior Universitario</v>
          </cell>
          <cell r="AF821" t="str">
            <v>Superior completo</v>
          </cell>
          <cell r="AG821" t="str">
            <v>MEDICO CIRUJANO</v>
          </cell>
          <cell r="AH821" t="str">
            <v>TITULO</v>
          </cell>
        </row>
        <row r="822">
          <cell r="S822" t="str">
            <v>25799737</v>
          </cell>
          <cell r="T822" t="str">
            <v>GIAN FRANCO</v>
          </cell>
          <cell r="U822" t="str">
            <v>BRIGNETI</v>
          </cell>
          <cell r="V822" t="str">
            <v>KUON</v>
          </cell>
          <cell r="W822" t="str">
            <v>SIN DATOS</v>
          </cell>
          <cell r="X822" t="str">
            <v>31/03/1976</v>
          </cell>
          <cell r="Y822" t="str">
            <v>Masculino</v>
          </cell>
          <cell r="Z822" t="str">
            <v>Divorciado</v>
          </cell>
          <cell r="AA822" t="str">
            <v>JR.GARCIA Y GARCIA 216</v>
          </cell>
          <cell r="AB822" t="str">
            <v>10257997371</v>
          </cell>
          <cell r="AC822">
            <v>0</v>
          </cell>
          <cell r="AD822">
            <v>0</v>
          </cell>
          <cell r="AE822" t="str">
            <v>Superior Universitario</v>
          </cell>
          <cell r="AF822" t="str">
            <v>Superior completo</v>
          </cell>
          <cell r="AG822" t="str">
            <v>CIRUJANO DENTISTA</v>
          </cell>
          <cell r="AH822" t="str">
            <v>TITULO</v>
          </cell>
        </row>
        <row r="823">
          <cell r="S823" t="str">
            <v>71508111</v>
          </cell>
          <cell r="T823" t="str">
            <v>ELIZABETH MILAGROS</v>
          </cell>
          <cell r="U823" t="str">
            <v>HUAMAN</v>
          </cell>
          <cell r="V823" t="str">
            <v>CUTIPA</v>
          </cell>
          <cell r="W823" t="str">
            <v>SIN DATOS</v>
          </cell>
          <cell r="X823" t="str">
            <v>12/03/1996</v>
          </cell>
          <cell r="Y823" t="str">
            <v>Femenino</v>
          </cell>
          <cell r="Z823" t="str">
            <v>Soltero</v>
          </cell>
          <cell r="AA823" t="str">
            <v>ANEXO SAN MARTIN DE TOXAMA</v>
          </cell>
          <cell r="AB823">
            <v>0</v>
          </cell>
          <cell r="AC823">
            <v>0</v>
          </cell>
          <cell r="AD823">
            <v>0</v>
          </cell>
          <cell r="AE823" t="str">
            <v>Superior Técnico</v>
          </cell>
          <cell r="AF823" t="str">
            <v>Técnico superior completo</v>
          </cell>
          <cell r="AG823" t="str">
            <v>TECNICO EN ENFERMERIA</v>
          </cell>
          <cell r="AH823" t="str">
            <v>TITULO</v>
          </cell>
        </row>
        <row r="824">
          <cell r="S824" t="str">
            <v>46453640</v>
          </cell>
          <cell r="T824" t="str">
            <v>DIEGO ARMANDO</v>
          </cell>
          <cell r="U824" t="str">
            <v>DELGADO</v>
          </cell>
          <cell r="V824" t="str">
            <v>KIN</v>
          </cell>
          <cell r="W824" t="str">
            <v>SIN DATOS</v>
          </cell>
          <cell r="X824" t="str">
            <v>08/06/1990</v>
          </cell>
          <cell r="Y824" t="str">
            <v>Masculino</v>
          </cell>
          <cell r="Z824" t="str">
            <v>Soltero</v>
          </cell>
          <cell r="AA824" t="str">
            <v>ALEX BARCLAY</v>
          </cell>
          <cell r="AB824">
            <v>0</v>
          </cell>
          <cell r="AC824">
            <v>0</v>
          </cell>
          <cell r="AD824">
            <v>0</v>
          </cell>
          <cell r="AE824" t="str">
            <v>Superior Universitario</v>
          </cell>
          <cell r="AF824" t="str">
            <v>Superior completo</v>
          </cell>
          <cell r="AG824" t="str">
            <v>MEDICO CIRUJANO</v>
          </cell>
          <cell r="AH824" t="str">
            <v>TITULO</v>
          </cell>
        </row>
        <row r="825">
          <cell r="S825" t="str">
            <v>43691922</v>
          </cell>
          <cell r="T825" t="str">
            <v>RONAL DANY</v>
          </cell>
          <cell r="U825" t="str">
            <v>SAMAYANI</v>
          </cell>
          <cell r="V825" t="str">
            <v>MAMANI</v>
          </cell>
          <cell r="W825">
            <v>0</v>
          </cell>
          <cell r="X825" t="str">
            <v>1986-05-13</v>
          </cell>
          <cell r="Y825" t="str">
            <v>Masculino</v>
          </cell>
          <cell r="Z825">
            <v>0</v>
          </cell>
          <cell r="AA825">
            <v>0</v>
          </cell>
          <cell r="AB825" t="str">
            <v>10436919226</v>
          </cell>
          <cell r="AC825">
            <v>0</v>
          </cell>
          <cell r="AD825">
            <v>0</v>
          </cell>
          <cell r="AE825">
            <v>0</v>
          </cell>
          <cell r="AF825">
            <v>0</v>
          </cell>
          <cell r="AG825" t="str">
            <v>ENFERMERA(O)</v>
          </cell>
          <cell r="AH825">
            <v>0</v>
          </cell>
        </row>
        <row r="826">
          <cell r="S826" t="str">
            <v>40710867</v>
          </cell>
          <cell r="T826" t="str">
            <v>DIOGENES</v>
          </cell>
          <cell r="U826" t="str">
            <v>JUNCO</v>
          </cell>
          <cell r="V826" t="str">
            <v>CCASANI</v>
          </cell>
          <cell r="W826">
            <v>0</v>
          </cell>
          <cell r="X826" t="str">
            <v>1980-12-23</v>
          </cell>
          <cell r="Y826" t="str">
            <v>Masculino</v>
          </cell>
          <cell r="Z826">
            <v>0</v>
          </cell>
          <cell r="AA826">
            <v>0</v>
          </cell>
          <cell r="AB826" t="str">
            <v>10407108677</v>
          </cell>
          <cell r="AC826">
            <v>0</v>
          </cell>
          <cell r="AD826">
            <v>0</v>
          </cell>
          <cell r="AE826">
            <v>0</v>
          </cell>
          <cell r="AF826">
            <v>0</v>
          </cell>
          <cell r="AG826">
            <v>0</v>
          </cell>
          <cell r="AH826">
            <v>0</v>
          </cell>
        </row>
        <row r="827">
          <cell r="S827" t="str">
            <v>42304901</v>
          </cell>
          <cell r="T827" t="str">
            <v>TADEO</v>
          </cell>
          <cell r="U827" t="str">
            <v>LAURA</v>
          </cell>
          <cell r="V827" t="str">
            <v>HEREDIA</v>
          </cell>
          <cell r="W827" t="str">
            <v>SIN DATOS</v>
          </cell>
          <cell r="X827" t="str">
            <v>14/03/1984</v>
          </cell>
          <cell r="Y827" t="str">
            <v>Masculino</v>
          </cell>
          <cell r="Z827" t="str">
            <v>Soltero</v>
          </cell>
          <cell r="AA827" t="str">
            <v>COM. HUALLHUA</v>
          </cell>
          <cell r="AB827" t="str">
            <v>10423049010</v>
          </cell>
          <cell r="AC827" t="str">
            <v>mrhuaccana@gmail.com</v>
          </cell>
          <cell r="AD827" t="str">
            <v>990206008</v>
          </cell>
          <cell r="AE827" t="str">
            <v>Superior Técnico</v>
          </cell>
          <cell r="AF827" t="str">
            <v>Técnico superior completo</v>
          </cell>
          <cell r="AG827" t="str">
            <v>TECNICO EN ENFERMERIA</v>
          </cell>
          <cell r="AH827" t="str">
            <v>TITULO</v>
          </cell>
        </row>
        <row r="828">
          <cell r="S828" t="str">
            <v>41479963</v>
          </cell>
          <cell r="T828" t="str">
            <v>JOSE</v>
          </cell>
          <cell r="U828" t="str">
            <v>TORRES</v>
          </cell>
          <cell r="V828" t="str">
            <v>CESPEDES</v>
          </cell>
          <cell r="W828">
            <v>0</v>
          </cell>
          <cell r="X828" t="str">
            <v>1982-09-06</v>
          </cell>
          <cell r="Y828" t="str">
            <v>Masculino</v>
          </cell>
          <cell r="Z828">
            <v>0</v>
          </cell>
          <cell r="AA828">
            <v>0</v>
          </cell>
          <cell r="AB828" t="str">
            <v>10414799634</v>
          </cell>
          <cell r="AC828">
            <v>0</v>
          </cell>
          <cell r="AD828" t="str">
            <v>993240582</v>
          </cell>
          <cell r="AE828">
            <v>0</v>
          </cell>
          <cell r="AF828">
            <v>0</v>
          </cell>
          <cell r="AG828">
            <v>0</v>
          </cell>
          <cell r="AH828">
            <v>0</v>
          </cell>
        </row>
        <row r="829">
          <cell r="S829" t="str">
            <v>43183213</v>
          </cell>
          <cell r="T829" t="str">
            <v>CARMEN IVONNE</v>
          </cell>
          <cell r="U829" t="str">
            <v>VALENZUELA</v>
          </cell>
          <cell r="V829" t="str">
            <v>REJAS</v>
          </cell>
          <cell r="W829">
            <v>0</v>
          </cell>
          <cell r="X829" t="str">
            <v>1985-07-07</v>
          </cell>
          <cell r="Y829" t="str">
            <v>Femenino</v>
          </cell>
          <cell r="Z829">
            <v>0</v>
          </cell>
          <cell r="AA829">
            <v>0</v>
          </cell>
          <cell r="AB829">
            <v>0</v>
          </cell>
          <cell r="AC829" t="str">
            <v>ivonne_3332@hotmail.com</v>
          </cell>
          <cell r="AD829" t="str">
            <v>994871579</v>
          </cell>
          <cell r="AE829">
            <v>0</v>
          </cell>
          <cell r="AF829">
            <v>0</v>
          </cell>
          <cell r="AG829" t="str">
            <v>PSICOLOGO</v>
          </cell>
          <cell r="AH829">
            <v>0</v>
          </cell>
        </row>
        <row r="830">
          <cell r="S830" t="str">
            <v>41033255</v>
          </cell>
          <cell r="T830" t="str">
            <v>YOLANDA</v>
          </cell>
          <cell r="U830" t="str">
            <v>MENDOZA</v>
          </cell>
          <cell r="V830" t="str">
            <v>DE LA CRUZ</v>
          </cell>
          <cell r="W830" t="str">
            <v>SIN DATOS</v>
          </cell>
          <cell r="X830" t="str">
            <v>14/09/1980</v>
          </cell>
          <cell r="Y830" t="str">
            <v>Femenino</v>
          </cell>
          <cell r="Z830" t="str">
            <v>Soltero</v>
          </cell>
          <cell r="AA830" t="str">
            <v>JR. CAHUIDE 109</v>
          </cell>
          <cell r="AB830" t="str">
            <v>10410332553</v>
          </cell>
          <cell r="AC830" t="str">
            <v>yolandamendozadelacruz@hotmail.com</v>
          </cell>
          <cell r="AD830" t="str">
            <v>950983950</v>
          </cell>
          <cell r="AE830" t="str">
            <v>Superior Universitario</v>
          </cell>
          <cell r="AF830" t="str">
            <v>Superior completo</v>
          </cell>
          <cell r="AG830" t="str">
            <v>BIOLOGO</v>
          </cell>
          <cell r="AH830" t="str">
            <v>TITULO</v>
          </cell>
        </row>
        <row r="831">
          <cell r="S831" t="str">
            <v>42062835</v>
          </cell>
          <cell r="T831" t="str">
            <v>MANUEL ENRIQUE</v>
          </cell>
          <cell r="U831" t="str">
            <v>PEREZ</v>
          </cell>
          <cell r="V831" t="str">
            <v>JIMENEZ</v>
          </cell>
          <cell r="W831" t="str">
            <v>SIN DATOS</v>
          </cell>
          <cell r="X831" t="str">
            <v>22/08/1983</v>
          </cell>
          <cell r="Y831" t="str">
            <v>Masculino</v>
          </cell>
          <cell r="Z831" t="str">
            <v>Soltero</v>
          </cell>
          <cell r="AA831" t="str">
            <v>JR. LOS PACAES A - 34 URB. SAN JOSE</v>
          </cell>
          <cell r="AB831">
            <v>0</v>
          </cell>
          <cell r="AC831" t="str">
            <v>unicame_dac@hotmail.com</v>
          </cell>
          <cell r="AD831" t="str">
            <v>954656588</v>
          </cell>
          <cell r="AE831" t="str">
            <v>Superior Universitario</v>
          </cell>
          <cell r="AF831" t="str">
            <v>Superior completo</v>
          </cell>
          <cell r="AG831" t="str">
            <v>MEDICO CIRUJANO</v>
          </cell>
          <cell r="AH831" t="str">
            <v>TITULO</v>
          </cell>
        </row>
        <row r="832">
          <cell r="S832" t="str">
            <v>40544879</v>
          </cell>
          <cell r="T832" t="str">
            <v>EDWIN</v>
          </cell>
          <cell r="U832" t="str">
            <v>VENEGAS</v>
          </cell>
          <cell r="V832" t="str">
            <v>CACERES</v>
          </cell>
          <cell r="W832">
            <v>0</v>
          </cell>
          <cell r="X832" t="str">
            <v>1977-04-28</v>
          </cell>
          <cell r="Y832" t="str">
            <v>Masculino</v>
          </cell>
          <cell r="Z832">
            <v>0</v>
          </cell>
          <cell r="AA832">
            <v>0</v>
          </cell>
          <cell r="AB832" t="str">
            <v>10405448799</v>
          </cell>
          <cell r="AC832" t="str">
            <v>edwinvenegas@gmail.com</v>
          </cell>
          <cell r="AD832" t="str">
            <v>980712926</v>
          </cell>
          <cell r="AE832">
            <v>0</v>
          </cell>
          <cell r="AF832">
            <v>0</v>
          </cell>
          <cell r="AG832" t="str">
            <v>PSICOLOGO</v>
          </cell>
          <cell r="AH832">
            <v>0</v>
          </cell>
        </row>
        <row r="833">
          <cell r="S833" t="str">
            <v>23995386</v>
          </cell>
          <cell r="T833" t="str">
            <v>DANIA</v>
          </cell>
          <cell r="U833" t="str">
            <v>MEDINA</v>
          </cell>
          <cell r="V833" t="str">
            <v>PORRAS</v>
          </cell>
          <cell r="W833" t="str">
            <v>SIN DATOS</v>
          </cell>
          <cell r="X833" t="str">
            <v>09/01/1974</v>
          </cell>
          <cell r="Y833" t="str">
            <v>Femenino</v>
          </cell>
          <cell r="Z833" t="str">
            <v>Casado</v>
          </cell>
          <cell r="AA833" t="str">
            <v>HUACCANA S/N</v>
          </cell>
          <cell r="AB833" t="str">
            <v>10239953862</v>
          </cell>
          <cell r="AC833" t="str">
            <v>danae3000@hotmail.com</v>
          </cell>
          <cell r="AD833" t="str">
            <v>980672981,980672981</v>
          </cell>
          <cell r="AE833" t="str">
            <v>Superior Técnico</v>
          </cell>
          <cell r="AF833" t="str">
            <v>Técnico superior completo</v>
          </cell>
          <cell r="AG833" t="str">
            <v>TECNICO EN ENFERMERIA</v>
          </cell>
          <cell r="AH833" t="str">
            <v>TITULO</v>
          </cell>
        </row>
        <row r="834">
          <cell r="S834" t="str">
            <v>45208129</v>
          </cell>
          <cell r="T834" t="str">
            <v>ELFORD OLGUIN</v>
          </cell>
          <cell r="U834" t="str">
            <v>MALDONADO</v>
          </cell>
          <cell r="V834" t="str">
            <v>ANTICONA</v>
          </cell>
          <cell r="W834">
            <v>0</v>
          </cell>
          <cell r="X834" t="str">
            <v>1988-08-05</v>
          </cell>
          <cell r="Y834" t="str">
            <v>Masculino</v>
          </cell>
          <cell r="Z834">
            <v>0</v>
          </cell>
          <cell r="AA834">
            <v>0</v>
          </cell>
          <cell r="AB834" t="str">
            <v>10452081291</v>
          </cell>
          <cell r="AC834" t="str">
            <v>elford_05@hotmail.com</v>
          </cell>
          <cell r="AD834" t="str">
            <v>970225000</v>
          </cell>
          <cell r="AE834">
            <v>0</v>
          </cell>
          <cell r="AF834">
            <v>0</v>
          </cell>
          <cell r="AG834" t="str">
            <v>BIOLOGO</v>
          </cell>
          <cell r="AH834">
            <v>0</v>
          </cell>
        </row>
        <row r="835">
          <cell r="S835" t="str">
            <v>41980983</v>
          </cell>
          <cell r="T835" t="str">
            <v>JUAN CARLOS</v>
          </cell>
          <cell r="U835" t="str">
            <v>HUAMANI</v>
          </cell>
          <cell r="V835" t="str">
            <v>QUILLAS</v>
          </cell>
          <cell r="W835">
            <v>0</v>
          </cell>
          <cell r="X835" t="str">
            <v>1983-02-07</v>
          </cell>
          <cell r="Y835" t="str">
            <v>Masculino</v>
          </cell>
          <cell r="Z835">
            <v>0</v>
          </cell>
          <cell r="AA835">
            <v>0</v>
          </cell>
          <cell r="AB835" t="str">
            <v>1041980983</v>
          </cell>
          <cell r="AC835">
            <v>0</v>
          </cell>
          <cell r="AD835">
            <v>0</v>
          </cell>
          <cell r="AE835">
            <v>0</v>
          </cell>
          <cell r="AF835">
            <v>0</v>
          </cell>
          <cell r="AG835" t="str">
            <v>* SIN PROFESIÓN NI CARRERA TÉCNICA</v>
          </cell>
          <cell r="AH835">
            <v>0</v>
          </cell>
        </row>
        <row r="836">
          <cell r="S836" t="str">
            <v>42725997</v>
          </cell>
          <cell r="T836" t="str">
            <v>ROLANDO CARLOS</v>
          </cell>
          <cell r="U836" t="str">
            <v>TITO</v>
          </cell>
          <cell r="V836" t="str">
            <v>OBREGON</v>
          </cell>
          <cell r="W836">
            <v>0</v>
          </cell>
          <cell r="X836" t="str">
            <v>1984-12-08</v>
          </cell>
          <cell r="Y836" t="str">
            <v>Masculino</v>
          </cell>
          <cell r="Z836">
            <v>0</v>
          </cell>
          <cell r="AA836">
            <v>0</v>
          </cell>
          <cell r="AB836">
            <v>0</v>
          </cell>
          <cell r="AC836">
            <v>0</v>
          </cell>
          <cell r="AD836">
            <v>0</v>
          </cell>
          <cell r="AE836" t="str">
            <v>Superior Técnico</v>
          </cell>
          <cell r="AF836" t="str">
            <v>Técnico superior completo</v>
          </cell>
          <cell r="AG836" t="str">
            <v>TECNICO EN COMPUTACION E INFORMATICA/EN COMPUTADORAS</v>
          </cell>
          <cell r="AH836" t="str">
            <v>TITULO</v>
          </cell>
        </row>
        <row r="837">
          <cell r="S837" t="str">
            <v>09465420</v>
          </cell>
          <cell r="T837" t="str">
            <v>NORMA MARINA</v>
          </cell>
          <cell r="U837" t="str">
            <v>BAUTISTA</v>
          </cell>
          <cell r="V837" t="str">
            <v>CHICASACA</v>
          </cell>
          <cell r="W837" t="str">
            <v>SIN DATOS</v>
          </cell>
          <cell r="X837" t="str">
            <v>12/03/1972</v>
          </cell>
          <cell r="Y837" t="str">
            <v>Femenino</v>
          </cell>
          <cell r="Z837" t="str">
            <v>Soltero</v>
          </cell>
          <cell r="AA837" t="str">
            <v>RUA P41 19 QD P113 L6 CAVE. E C1</v>
          </cell>
          <cell r="AB837">
            <v>0</v>
          </cell>
          <cell r="AC837">
            <v>0</v>
          </cell>
          <cell r="AD837" t="str">
            <v>941246642</v>
          </cell>
          <cell r="AE837" t="str">
            <v>Superior Universitario</v>
          </cell>
          <cell r="AF837" t="str">
            <v>Superior completo</v>
          </cell>
          <cell r="AG837" t="str">
            <v>NUTRICIONISTA</v>
          </cell>
          <cell r="AH837" t="str">
            <v>TITULO</v>
          </cell>
        </row>
        <row r="838">
          <cell r="S838" t="str">
            <v>70307554</v>
          </cell>
          <cell r="T838" t="str">
            <v>ALEX SANDRA</v>
          </cell>
          <cell r="U838" t="str">
            <v>CURI</v>
          </cell>
          <cell r="V838" t="str">
            <v>QUISPE</v>
          </cell>
          <cell r="W838">
            <v>0</v>
          </cell>
          <cell r="X838" t="str">
            <v>1989-05-29</v>
          </cell>
          <cell r="Y838" t="str">
            <v>Femenino</v>
          </cell>
          <cell r="Z838">
            <v>0</v>
          </cell>
          <cell r="AA838">
            <v>0</v>
          </cell>
          <cell r="AB838">
            <v>0</v>
          </cell>
          <cell r="AC838">
            <v>0</v>
          </cell>
          <cell r="AD838" t="str">
            <v>70307554</v>
          </cell>
          <cell r="AE838">
            <v>0</v>
          </cell>
          <cell r="AF838">
            <v>0</v>
          </cell>
          <cell r="AG838" t="str">
            <v>TECNICO EN COMPUTACION E INFORMATICA/EN COMPUTADORAS</v>
          </cell>
          <cell r="AH838" t="str">
            <v>TITULO</v>
          </cell>
        </row>
        <row r="839">
          <cell r="S839" t="str">
            <v>31483631</v>
          </cell>
          <cell r="T839" t="str">
            <v>MARIO</v>
          </cell>
          <cell r="U839" t="str">
            <v>ACOSTA</v>
          </cell>
          <cell r="V839" t="str">
            <v>LAGOS</v>
          </cell>
          <cell r="W839" t="str">
            <v>SIN DATOS</v>
          </cell>
          <cell r="X839" t="str">
            <v>19/01/1970</v>
          </cell>
          <cell r="Y839" t="str">
            <v>Masculino</v>
          </cell>
          <cell r="Z839" t="str">
            <v>Soltero</v>
          </cell>
          <cell r="AA839" t="str">
            <v>CERCADO HUACCANA</v>
          </cell>
          <cell r="AB839">
            <v>0</v>
          </cell>
          <cell r="AC839" t="str">
            <v>MARIO@HOTMAIL.COM</v>
          </cell>
          <cell r="AD839" t="str">
            <v>974438116,910054574</v>
          </cell>
          <cell r="AE839" t="str">
            <v>Primaria</v>
          </cell>
          <cell r="AF839" t="str">
            <v>Primaria completa</v>
          </cell>
          <cell r="AG839">
            <v>0</v>
          </cell>
          <cell r="AH839">
            <v>0</v>
          </cell>
        </row>
        <row r="840">
          <cell r="S840" t="str">
            <v>42222995</v>
          </cell>
          <cell r="T840" t="str">
            <v>FLOR DE MARIA</v>
          </cell>
          <cell r="U840" t="str">
            <v>SERNA</v>
          </cell>
          <cell r="V840" t="str">
            <v>MENDIETA</v>
          </cell>
          <cell r="W840" t="str">
            <v>SIN DATOS</v>
          </cell>
          <cell r="X840" t="str">
            <v>27/12/1982</v>
          </cell>
          <cell r="Y840" t="str">
            <v>Femenino</v>
          </cell>
          <cell r="Z840" t="str">
            <v>Soltero</v>
          </cell>
          <cell r="AA840" t="str">
            <v>MZ. QK LT. 1 VILLA MANGOMARCA</v>
          </cell>
          <cell r="AB840">
            <v>0</v>
          </cell>
          <cell r="AC840">
            <v>0</v>
          </cell>
          <cell r="AD840">
            <v>0</v>
          </cell>
          <cell r="AE840">
            <v>0</v>
          </cell>
          <cell r="AF840">
            <v>0</v>
          </cell>
          <cell r="AG840">
            <v>0</v>
          </cell>
          <cell r="AH840">
            <v>0</v>
          </cell>
        </row>
        <row r="841">
          <cell r="S841" t="str">
            <v>70789451</v>
          </cell>
          <cell r="T841" t="str">
            <v>DIONISIO</v>
          </cell>
          <cell r="U841" t="str">
            <v>PILLACA</v>
          </cell>
          <cell r="V841" t="str">
            <v>PALOMINO</v>
          </cell>
          <cell r="W841" t="str">
            <v>SIN DATOS</v>
          </cell>
          <cell r="X841" t="str">
            <v>08/03/1991</v>
          </cell>
          <cell r="Y841" t="str">
            <v>Masculino</v>
          </cell>
          <cell r="Z841" t="str">
            <v>Soltero</v>
          </cell>
          <cell r="AA841" t="str">
            <v>SIN DATOS</v>
          </cell>
          <cell r="AB841" t="str">
            <v>10707894518</v>
          </cell>
          <cell r="AC841">
            <v>0</v>
          </cell>
          <cell r="AD841">
            <v>0</v>
          </cell>
          <cell r="AE841" t="str">
            <v>Secundaria</v>
          </cell>
          <cell r="AF841" t="str">
            <v>Secundaria completa</v>
          </cell>
          <cell r="AG841">
            <v>0</v>
          </cell>
          <cell r="AH841">
            <v>0</v>
          </cell>
        </row>
        <row r="842">
          <cell r="S842" t="str">
            <v>70772852</v>
          </cell>
          <cell r="T842" t="str">
            <v>HILDA</v>
          </cell>
          <cell r="U842" t="str">
            <v>MEDRANO</v>
          </cell>
          <cell r="V842" t="str">
            <v>AGUILAR</v>
          </cell>
          <cell r="W842" t="str">
            <v>SIN DATOS</v>
          </cell>
          <cell r="X842" t="str">
            <v>18/06/1994</v>
          </cell>
          <cell r="Y842" t="str">
            <v>Femenino</v>
          </cell>
          <cell r="Z842" t="str">
            <v>Soltero</v>
          </cell>
          <cell r="AA842" t="str">
            <v>CP. TOCCSO</v>
          </cell>
          <cell r="AB842">
            <v>0</v>
          </cell>
          <cell r="AC842">
            <v>0</v>
          </cell>
          <cell r="AD842">
            <v>0</v>
          </cell>
          <cell r="AE842" t="str">
            <v>Superior Técnico</v>
          </cell>
          <cell r="AF842" t="str">
            <v>Técnico superior completo</v>
          </cell>
          <cell r="AG842" t="str">
            <v>TECNICO EN ENFERMERIA</v>
          </cell>
          <cell r="AH842" t="str">
            <v>TITULO</v>
          </cell>
        </row>
        <row r="843">
          <cell r="S843" t="str">
            <v>09053691</v>
          </cell>
          <cell r="T843" t="str">
            <v>ALFREDO</v>
          </cell>
          <cell r="U843" t="str">
            <v>CESPEDES</v>
          </cell>
          <cell r="V843" t="str">
            <v>ZORRILLA</v>
          </cell>
          <cell r="W843" t="str">
            <v>SIN DATOS</v>
          </cell>
          <cell r="X843" t="str">
            <v>14/11/1968</v>
          </cell>
          <cell r="Y843" t="str">
            <v>Masculino</v>
          </cell>
          <cell r="Z843" t="str">
            <v>Soltero</v>
          </cell>
          <cell r="AA843" t="str">
            <v>TUPAC AMARU</v>
          </cell>
          <cell r="AB843" t="str">
            <v>10090536911</v>
          </cell>
          <cell r="AC843">
            <v>0</v>
          </cell>
          <cell r="AD843" t="str">
            <v>953253540</v>
          </cell>
          <cell r="AE843" t="str">
            <v>Superior Universitario</v>
          </cell>
          <cell r="AF843" t="str">
            <v>Superior completo</v>
          </cell>
          <cell r="AG843" t="str">
            <v>CIRUJANO DENTISTA</v>
          </cell>
          <cell r="AH843" t="str">
            <v>TITULO</v>
          </cell>
        </row>
        <row r="844">
          <cell r="S844" t="str">
            <v>45486574</v>
          </cell>
          <cell r="T844" t="str">
            <v>CYNTHIA DEL ROSARIO</v>
          </cell>
          <cell r="U844" t="str">
            <v>DIAZ</v>
          </cell>
          <cell r="V844" t="str">
            <v>FERNANDEZ</v>
          </cell>
          <cell r="W844" t="str">
            <v>SIN DATOS</v>
          </cell>
          <cell r="X844" t="str">
            <v>01/01/1989</v>
          </cell>
          <cell r="Y844" t="str">
            <v>Femenino</v>
          </cell>
          <cell r="Z844" t="str">
            <v>Soltero</v>
          </cell>
          <cell r="AA844" t="str">
            <v>JR CARHUAZ 494</v>
          </cell>
          <cell r="AB844" t="str">
            <v>10454865745</v>
          </cell>
          <cell r="AC844">
            <v>0</v>
          </cell>
          <cell r="AD844">
            <v>0</v>
          </cell>
          <cell r="AE844" t="str">
            <v>Superior Universitario</v>
          </cell>
          <cell r="AF844" t="str">
            <v>Superior completo</v>
          </cell>
          <cell r="AG844" t="str">
            <v>MEDICO CIRUJANO</v>
          </cell>
          <cell r="AH844" t="str">
            <v>TITULO</v>
          </cell>
        </row>
        <row r="845">
          <cell r="S845" t="str">
            <v>70325842</v>
          </cell>
          <cell r="T845" t="str">
            <v>JOSE ANTONIO JESUS</v>
          </cell>
          <cell r="U845" t="str">
            <v>ARDILES</v>
          </cell>
          <cell r="V845" t="str">
            <v>DIAZ</v>
          </cell>
          <cell r="W845" t="str">
            <v>SIN DATOS</v>
          </cell>
          <cell r="X845" t="str">
            <v>15/12/1989</v>
          </cell>
          <cell r="Y845" t="str">
            <v>Masculino</v>
          </cell>
          <cell r="Z845" t="str">
            <v>Soltero</v>
          </cell>
          <cell r="AA845" t="str">
            <v>JUAN EL BUENO H-9</v>
          </cell>
          <cell r="AB845">
            <v>0</v>
          </cell>
          <cell r="AC845">
            <v>0</v>
          </cell>
          <cell r="AD845">
            <v>0</v>
          </cell>
          <cell r="AE845" t="str">
            <v>Superior Universitario</v>
          </cell>
          <cell r="AF845" t="str">
            <v>Superior completo</v>
          </cell>
          <cell r="AG845" t="str">
            <v>BIOLOGO</v>
          </cell>
          <cell r="AH845" t="str">
            <v>TITULO</v>
          </cell>
        </row>
        <row r="846">
          <cell r="S846" t="str">
            <v>72499949</v>
          </cell>
          <cell r="T846" t="str">
            <v>MAITE MELANOV</v>
          </cell>
          <cell r="U846" t="str">
            <v>HERRERA</v>
          </cell>
          <cell r="V846" t="str">
            <v>MOSQUEIRA</v>
          </cell>
          <cell r="W846" t="str">
            <v>SIN DATOS</v>
          </cell>
          <cell r="X846" t="str">
            <v>18/10/1992</v>
          </cell>
          <cell r="Y846" t="str">
            <v>Femenino</v>
          </cell>
          <cell r="Z846" t="str">
            <v>Soltero</v>
          </cell>
          <cell r="AA846" t="str">
            <v>EL MARTILLO</v>
          </cell>
          <cell r="AB846" t="str">
            <v>10724999498</v>
          </cell>
          <cell r="AC846" t="str">
            <v>maitehm_19@hotmail.com</v>
          </cell>
          <cell r="AD846" t="str">
            <v>992482853</v>
          </cell>
          <cell r="AE846" t="str">
            <v>Superior Universitario</v>
          </cell>
          <cell r="AF846" t="str">
            <v>Superior completo</v>
          </cell>
          <cell r="AG846" t="str">
            <v>PSICOLOGO</v>
          </cell>
          <cell r="AH846" t="str">
            <v>TITULO</v>
          </cell>
        </row>
        <row r="847">
          <cell r="S847" t="str">
            <v>718369440</v>
          </cell>
          <cell r="T847" t="str">
            <v>JENNY</v>
          </cell>
          <cell r="U847" t="str">
            <v>QUINTANILLA</v>
          </cell>
          <cell r="V847" t="str">
            <v>ARENAS</v>
          </cell>
          <cell r="W847" t="str">
            <v>SIN DATOS</v>
          </cell>
          <cell r="X847" t="str">
            <v>20/05/1996</v>
          </cell>
          <cell r="Y847" t="str">
            <v>Femenino</v>
          </cell>
          <cell r="Z847" t="str">
            <v>Soltero</v>
          </cell>
          <cell r="AA847" t="str">
            <v>AV HUACCANA</v>
          </cell>
          <cell r="AB847">
            <v>0</v>
          </cell>
          <cell r="AC847">
            <v>0</v>
          </cell>
          <cell r="AD847">
            <v>0</v>
          </cell>
          <cell r="AE847" t="str">
            <v>Superior Técnico</v>
          </cell>
          <cell r="AF847" t="str">
            <v>Técnico superior completo</v>
          </cell>
          <cell r="AG847" t="str">
            <v>TECNICO EN COMPUTACION E INFORMATICA/EN COMPUTADORAS</v>
          </cell>
          <cell r="AH847" t="str">
            <v>TITULO</v>
          </cell>
        </row>
        <row r="848">
          <cell r="S848" t="str">
            <v>45647756</v>
          </cell>
          <cell r="T848" t="str">
            <v>MIGUEL JAVIER</v>
          </cell>
          <cell r="U848" t="str">
            <v>BRAVO</v>
          </cell>
          <cell r="V848" t="str">
            <v>CORONADO</v>
          </cell>
          <cell r="W848" t="str">
            <v>SIN DATOS</v>
          </cell>
          <cell r="X848" t="str">
            <v>19/03/1989</v>
          </cell>
          <cell r="Y848" t="str">
            <v>Masculino</v>
          </cell>
          <cell r="Z848" t="str">
            <v>Soltero</v>
          </cell>
          <cell r="AA848" t="str">
            <v>JR.RAMON CASTILLA 568</v>
          </cell>
          <cell r="AB848">
            <v>0</v>
          </cell>
          <cell r="AC848">
            <v>0</v>
          </cell>
          <cell r="AD848">
            <v>0</v>
          </cell>
          <cell r="AE848" t="str">
            <v>Superior Universitario</v>
          </cell>
          <cell r="AF848" t="str">
            <v>Superior completo</v>
          </cell>
          <cell r="AG848" t="str">
            <v>MEDICO CIRUJANO</v>
          </cell>
          <cell r="AH848" t="str">
            <v>TITULO</v>
          </cell>
        </row>
        <row r="849">
          <cell r="S849" t="str">
            <v>47503014</v>
          </cell>
          <cell r="T849" t="str">
            <v>NATHALI MADELAINE</v>
          </cell>
          <cell r="U849" t="str">
            <v>INGAROCA</v>
          </cell>
          <cell r="V849" t="str">
            <v>BUSTAMANTE</v>
          </cell>
          <cell r="W849" t="str">
            <v>SIN DATOS</v>
          </cell>
          <cell r="X849" t="str">
            <v>29/12/1992</v>
          </cell>
          <cell r="Y849" t="str">
            <v>Femenino</v>
          </cell>
          <cell r="Z849" t="str">
            <v>Soltero</v>
          </cell>
          <cell r="AA849" t="str">
            <v>LORETO</v>
          </cell>
          <cell r="AB849">
            <v>0</v>
          </cell>
          <cell r="AC849">
            <v>0</v>
          </cell>
          <cell r="AD849">
            <v>0</v>
          </cell>
          <cell r="AE849" t="str">
            <v>Superior Universitario</v>
          </cell>
          <cell r="AF849" t="str">
            <v>Superior completo</v>
          </cell>
          <cell r="AG849" t="str">
            <v>OBSTETRA</v>
          </cell>
          <cell r="AH849" t="str">
            <v>TITULO</v>
          </cell>
        </row>
        <row r="850">
          <cell r="S850" t="str">
            <v>46676301</v>
          </cell>
          <cell r="T850" t="str">
            <v>ANA MELVA</v>
          </cell>
          <cell r="U850" t="str">
            <v>ANAYA</v>
          </cell>
          <cell r="V850" t="str">
            <v>CUENCA</v>
          </cell>
          <cell r="W850" t="str">
            <v>SIN DATOS</v>
          </cell>
          <cell r="X850" t="str">
            <v>25/11/1986</v>
          </cell>
          <cell r="Y850" t="str">
            <v>Femenino</v>
          </cell>
          <cell r="Z850" t="str">
            <v>Soltero</v>
          </cell>
          <cell r="AA850" t="str">
            <v>SAN JUAN DE LA FRONTERA</v>
          </cell>
          <cell r="AB850">
            <v>0</v>
          </cell>
          <cell r="AC850">
            <v>0</v>
          </cell>
          <cell r="AD850">
            <v>0</v>
          </cell>
          <cell r="AE850" t="str">
            <v>Superior Técnico</v>
          </cell>
          <cell r="AF850" t="str">
            <v>Técnico superior completo</v>
          </cell>
          <cell r="AG850" t="str">
            <v>TECNICO EN ENFERMERIA</v>
          </cell>
          <cell r="AH850" t="str">
            <v>TITULO</v>
          </cell>
        </row>
        <row r="851">
          <cell r="S851" t="str">
            <v>70508426</v>
          </cell>
          <cell r="T851" t="str">
            <v>CLARIT</v>
          </cell>
          <cell r="U851" t="str">
            <v>CULACA</v>
          </cell>
          <cell r="V851" t="str">
            <v>AVALOS</v>
          </cell>
          <cell r="W851" t="str">
            <v>SIN DATOS</v>
          </cell>
          <cell r="X851" t="str">
            <v>05/01/1993</v>
          </cell>
          <cell r="Y851" t="str">
            <v>Femenino</v>
          </cell>
          <cell r="Z851" t="str">
            <v>Soltero</v>
          </cell>
          <cell r="AA851" t="str">
            <v>CALLAPAYOCC</v>
          </cell>
          <cell r="AB851">
            <v>0</v>
          </cell>
          <cell r="AC851">
            <v>0</v>
          </cell>
          <cell r="AD851">
            <v>0</v>
          </cell>
          <cell r="AE851" t="str">
            <v>Superior Técnico</v>
          </cell>
          <cell r="AF851" t="str">
            <v>Técnico superior completo</v>
          </cell>
          <cell r="AG851" t="str">
            <v>TECNICO EN ENFERMERIA</v>
          </cell>
          <cell r="AH851" t="str">
            <v>TITULO</v>
          </cell>
        </row>
        <row r="852">
          <cell r="S852" t="str">
            <v>45918779</v>
          </cell>
          <cell r="T852" t="str">
            <v>MELANIA</v>
          </cell>
          <cell r="U852" t="str">
            <v>RIVERA</v>
          </cell>
          <cell r="V852" t="str">
            <v>PALOMINO</v>
          </cell>
          <cell r="W852" t="str">
            <v>SIN DATOS</v>
          </cell>
          <cell r="X852" t="str">
            <v>10/09/1989</v>
          </cell>
          <cell r="Y852" t="str">
            <v>Femenino</v>
          </cell>
          <cell r="Z852" t="str">
            <v>Soltero</v>
          </cell>
          <cell r="AA852" t="str">
            <v>C. POBLADO POLTOCSA</v>
          </cell>
          <cell r="AB852">
            <v>0</v>
          </cell>
          <cell r="AC852">
            <v>0</v>
          </cell>
          <cell r="AD852">
            <v>0</v>
          </cell>
          <cell r="AE852" t="str">
            <v>Superior Universitario</v>
          </cell>
          <cell r="AF852" t="str">
            <v>Superior completo</v>
          </cell>
          <cell r="AG852" t="str">
            <v>OBSTETRA</v>
          </cell>
          <cell r="AH852" t="str">
            <v>TITULO</v>
          </cell>
        </row>
        <row r="853">
          <cell r="S853" t="str">
            <v>41617715</v>
          </cell>
          <cell r="T853" t="str">
            <v>ELSA MARIA</v>
          </cell>
          <cell r="U853" t="str">
            <v>ANGULO</v>
          </cell>
          <cell r="V853" t="str">
            <v>AGUIRRE</v>
          </cell>
          <cell r="W853" t="str">
            <v>SIN DATOS</v>
          </cell>
          <cell r="X853" t="str">
            <v>04/11/1982</v>
          </cell>
          <cell r="Y853" t="str">
            <v>Femenino</v>
          </cell>
          <cell r="Z853" t="str">
            <v>Soltero</v>
          </cell>
          <cell r="AA853" t="str">
            <v>PROLONG.LUCANAS 1640 BALCONCILLO</v>
          </cell>
          <cell r="AB853">
            <v>0</v>
          </cell>
          <cell r="AC853">
            <v>0</v>
          </cell>
          <cell r="AD853">
            <v>0</v>
          </cell>
          <cell r="AE853" t="str">
            <v>Superior Universitario</v>
          </cell>
          <cell r="AF853" t="str">
            <v>Superior completo</v>
          </cell>
          <cell r="AG853" t="str">
            <v>MEDICO CIRUJANO</v>
          </cell>
          <cell r="AH853" t="str">
            <v>TITULO</v>
          </cell>
        </row>
        <row r="854">
          <cell r="S854" t="str">
            <v>41707421</v>
          </cell>
          <cell r="T854" t="str">
            <v>CYNTHIA</v>
          </cell>
          <cell r="U854" t="str">
            <v>MAMANI</v>
          </cell>
          <cell r="V854" t="str">
            <v>CUNO</v>
          </cell>
          <cell r="W854" t="str">
            <v>SIN DATOS</v>
          </cell>
          <cell r="X854" t="str">
            <v>02/03/1983</v>
          </cell>
          <cell r="Y854" t="str">
            <v>Femenino</v>
          </cell>
          <cell r="Z854" t="str">
            <v>Soltero</v>
          </cell>
          <cell r="AA854" t="str">
            <v>AV.TITICACA 579</v>
          </cell>
          <cell r="AB854" t="str">
            <v>10417074215</v>
          </cell>
          <cell r="AC854">
            <v>0</v>
          </cell>
          <cell r="AD854" t="str">
            <v>985002646</v>
          </cell>
          <cell r="AE854" t="str">
            <v>Superior Universitario</v>
          </cell>
          <cell r="AF854" t="str">
            <v>Superior completo</v>
          </cell>
          <cell r="AG854" t="str">
            <v>NUTRICIONISTA</v>
          </cell>
          <cell r="AH854" t="str">
            <v>TITULO</v>
          </cell>
        </row>
        <row r="855">
          <cell r="S855" t="str">
            <v>76336269</v>
          </cell>
          <cell r="T855" t="str">
            <v>GABRIELA STHEPHANIE</v>
          </cell>
          <cell r="U855" t="str">
            <v>LLOCLLA</v>
          </cell>
          <cell r="V855" t="str">
            <v>GRADOS</v>
          </cell>
          <cell r="W855" t="str">
            <v>SIN DATOS</v>
          </cell>
          <cell r="X855" t="str">
            <v>06/02/1996</v>
          </cell>
          <cell r="Y855" t="str">
            <v>Femenino</v>
          </cell>
          <cell r="Z855" t="str">
            <v>Soltero</v>
          </cell>
          <cell r="AA855" t="str">
            <v>JUPITER</v>
          </cell>
          <cell r="AB855">
            <v>0</v>
          </cell>
          <cell r="AC855">
            <v>0</v>
          </cell>
          <cell r="AD855">
            <v>0</v>
          </cell>
          <cell r="AE855" t="str">
            <v>Superior Universitario</v>
          </cell>
          <cell r="AF855" t="str">
            <v>Superior completo</v>
          </cell>
          <cell r="AG855" t="str">
            <v>PSICOLOGO</v>
          </cell>
          <cell r="AH855" t="str">
            <v>TITULO</v>
          </cell>
        </row>
        <row r="856">
          <cell r="S856" t="str">
            <v>71836944</v>
          </cell>
          <cell r="T856" t="str">
            <v>JENNY</v>
          </cell>
          <cell r="U856" t="str">
            <v>QUINTANILLA</v>
          </cell>
          <cell r="V856" t="str">
            <v>ARENAS</v>
          </cell>
          <cell r="W856" t="str">
            <v>SIN DATOS</v>
          </cell>
          <cell r="X856" t="str">
            <v>20/05/1996</v>
          </cell>
          <cell r="Y856" t="str">
            <v>Femenino</v>
          </cell>
          <cell r="Z856" t="str">
            <v>Soltero</v>
          </cell>
          <cell r="AA856" t="str">
            <v>AV HUACCANA</v>
          </cell>
          <cell r="AB856">
            <v>0</v>
          </cell>
          <cell r="AC856">
            <v>0</v>
          </cell>
          <cell r="AD856">
            <v>0</v>
          </cell>
          <cell r="AE856" t="str">
            <v>Superior Técnico</v>
          </cell>
          <cell r="AF856">
            <v>0</v>
          </cell>
          <cell r="AG856">
            <v>0</v>
          </cell>
          <cell r="AH856">
            <v>0</v>
          </cell>
        </row>
        <row r="857">
          <cell r="S857" t="str">
            <v>76662857</v>
          </cell>
          <cell r="T857" t="str">
            <v>RUTH YESENIA</v>
          </cell>
          <cell r="U857" t="str">
            <v>DE LOS SANTOS</v>
          </cell>
          <cell r="V857" t="str">
            <v>SALDAÑA</v>
          </cell>
          <cell r="W857" t="str">
            <v>SIN DATOS</v>
          </cell>
          <cell r="X857" t="str">
            <v>05/12/1995</v>
          </cell>
          <cell r="Y857" t="str">
            <v>Femenino</v>
          </cell>
          <cell r="Z857" t="str">
            <v>Soltero</v>
          </cell>
          <cell r="AA857" t="str">
            <v>NICOLAS DE ARRIOLA</v>
          </cell>
          <cell r="AB857">
            <v>0</v>
          </cell>
          <cell r="AC857">
            <v>0</v>
          </cell>
          <cell r="AD857">
            <v>0</v>
          </cell>
          <cell r="AE857" t="str">
            <v>Superior Universitario</v>
          </cell>
          <cell r="AF857" t="str">
            <v>Superior completo</v>
          </cell>
          <cell r="AG857" t="str">
            <v>PSICOLOGO</v>
          </cell>
          <cell r="AH857" t="str">
            <v>TITULO</v>
          </cell>
        </row>
        <row r="858">
          <cell r="S858" t="str">
            <v>76285632</v>
          </cell>
          <cell r="T858" t="str">
            <v>VICKY ESTHER</v>
          </cell>
          <cell r="U858" t="str">
            <v>AGUILAR</v>
          </cell>
          <cell r="V858" t="str">
            <v>PAREDES</v>
          </cell>
          <cell r="W858" t="str">
            <v>SIN DATOS</v>
          </cell>
          <cell r="X858" t="str">
            <v>06/05/1994</v>
          </cell>
          <cell r="Y858" t="str">
            <v>Femenino</v>
          </cell>
          <cell r="Z858" t="str">
            <v>Soltero</v>
          </cell>
          <cell r="AA858" t="str">
            <v>LOS PINOS</v>
          </cell>
          <cell r="AB858">
            <v>0</v>
          </cell>
          <cell r="AC858">
            <v>0</v>
          </cell>
          <cell r="AD858">
            <v>0</v>
          </cell>
          <cell r="AE858" t="str">
            <v>Superior Universitario</v>
          </cell>
          <cell r="AF858" t="str">
            <v>Superior completo</v>
          </cell>
          <cell r="AG858" t="str">
            <v>PSICOLOGO</v>
          </cell>
          <cell r="AH858" t="str">
            <v>TITULO</v>
          </cell>
        </row>
        <row r="859">
          <cell r="S859" t="str">
            <v>41257883</v>
          </cell>
          <cell r="T859" t="str">
            <v>EFRAIN</v>
          </cell>
          <cell r="U859" t="str">
            <v>LAURA</v>
          </cell>
          <cell r="V859" t="str">
            <v>SULCA</v>
          </cell>
          <cell r="W859" t="str">
            <v>SIN DATOS</v>
          </cell>
          <cell r="X859" t="str">
            <v>08/02/1982</v>
          </cell>
          <cell r="Y859" t="str">
            <v>Masculino</v>
          </cell>
          <cell r="Z859" t="str">
            <v>Soltero</v>
          </cell>
          <cell r="AA859" t="str">
            <v>APURIMAC</v>
          </cell>
          <cell r="AB859">
            <v>0</v>
          </cell>
          <cell r="AC859">
            <v>0</v>
          </cell>
          <cell r="AD859">
            <v>0</v>
          </cell>
          <cell r="AE859" t="str">
            <v>Secundaria</v>
          </cell>
          <cell r="AF859" t="str">
            <v>Secundaria completa</v>
          </cell>
          <cell r="AG859">
            <v>0</v>
          </cell>
          <cell r="AH859">
            <v>0</v>
          </cell>
        </row>
        <row r="860">
          <cell r="S860" t="str">
            <v>47020728</v>
          </cell>
          <cell r="T860" t="str">
            <v>SILVIA ZORAIDA</v>
          </cell>
          <cell r="U860" t="str">
            <v>GARCIA</v>
          </cell>
          <cell r="V860" t="str">
            <v>LLOCCLLA</v>
          </cell>
          <cell r="W860" t="str">
            <v>SIN DATOS</v>
          </cell>
          <cell r="X860" t="str">
            <v>15/08/1990</v>
          </cell>
          <cell r="Y860" t="str">
            <v>Femenino</v>
          </cell>
          <cell r="Z860" t="str">
            <v>Soltero</v>
          </cell>
          <cell r="AA860" t="str">
            <v>SIN DATOS</v>
          </cell>
          <cell r="AB860">
            <v>0</v>
          </cell>
          <cell r="AC860" t="str">
            <v>silvia_skill@outlook.com</v>
          </cell>
          <cell r="AD860" t="str">
            <v>936356925</v>
          </cell>
          <cell r="AE860" t="str">
            <v>Superior Universitario</v>
          </cell>
          <cell r="AF860" t="str">
            <v>Superior completo</v>
          </cell>
          <cell r="AG860" t="str">
            <v>CIRUJANO DENTISTA</v>
          </cell>
          <cell r="AH860" t="str">
            <v>TITULO</v>
          </cell>
        </row>
        <row r="861">
          <cell r="S861" t="str">
            <v>71836944</v>
          </cell>
          <cell r="T861" t="str">
            <v>JENNY</v>
          </cell>
          <cell r="U861" t="str">
            <v>QUINTANILLA</v>
          </cell>
          <cell r="V861" t="str">
            <v>ARENAS</v>
          </cell>
          <cell r="W861" t="str">
            <v>SIN DATOS</v>
          </cell>
          <cell r="X861" t="str">
            <v>20/05/1996</v>
          </cell>
          <cell r="Y861" t="str">
            <v>Femenino</v>
          </cell>
          <cell r="Z861" t="str">
            <v>Soltero</v>
          </cell>
          <cell r="AA861" t="str">
            <v>AV HUACCANA</v>
          </cell>
          <cell r="AB861" t="str">
            <v>10718369440</v>
          </cell>
          <cell r="AC861" t="str">
            <v>quintanillajenny6@gmail.com</v>
          </cell>
          <cell r="AD861" t="str">
            <v>986522410</v>
          </cell>
          <cell r="AE861" t="str">
            <v>Superior Técnico</v>
          </cell>
          <cell r="AF861" t="str">
            <v>Técnico superior completo</v>
          </cell>
          <cell r="AG861" t="str">
            <v>TECNICO EN COMPUTACION E INFORMATICA/EN COMPUTADORAS</v>
          </cell>
          <cell r="AH861" t="str">
            <v>TITULO</v>
          </cell>
        </row>
        <row r="862">
          <cell r="S862" t="str">
            <v>44935876</v>
          </cell>
          <cell r="T862" t="str">
            <v>ANA ISABEL</v>
          </cell>
          <cell r="U862" t="str">
            <v>TORRES</v>
          </cell>
          <cell r="V862" t="str">
            <v>ASCARZA</v>
          </cell>
          <cell r="W862">
            <v>0</v>
          </cell>
          <cell r="X862" t="str">
            <v>1988-01-22</v>
          </cell>
          <cell r="Y862" t="str">
            <v>Femenino</v>
          </cell>
          <cell r="Z862">
            <v>0</v>
          </cell>
          <cell r="AA862">
            <v>0</v>
          </cell>
          <cell r="AB862">
            <v>0</v>
          </cell>
          <cell r="AC862" t="str">
            <v>anatorres_14@hotmail.com</v>
          </cell>
          <cell r="AD862" t="str">
            <v>4846779</v>
          </cell>
          <cell r="AE862">
            <v>0</v>
          </cell>
          <cell r="AF862">
            <v>0</v>
          </cell>
          <cell r="AG862" t="str">
            <v>MEDICO CIRUJANO</v>
          </cell>
          <cell r="AH862">
            <v>0</v>
          </cell>
        </row>
        <row r="863">
          <cell r="S863" t="str">
            <v>70045310</v>
          </cell>
          <cell r="T863" t="str">
            <v>NATALY SAYURI</v>
          </cell>
          <cell r="U863" t="str">
            <v>CACERES</v>
          </cell>
          <cell r="V863" t="str">
            <v>PAEZ</v>
          </cell>
          <cell r="W863">
            <v>0</v>
          </cell>
          <cell r="X863" t="str">
            <v>1991-07-30</v>
          </cell>
          <cell r="Y863" t="str">
            <v>Femenino</v>
          </cell>
          <cell r="Z863">
            <v>0</v>
          </cell>
          <cell r="AA863">
            <v>0</v>
          </cell>
          <cell r="AB863">
            <v>0</v>
          </cell>
          <cell r="AC863" t="str">
            <v>natita136@hotmail.com</v>
          </cell>
          <cell r="AD863" t="str">
            <v>983829211</v>
          </cell>
          <cell r="AE863">
            <v>0</v>
          </cell>
          <cell r="AF863">
            <v>0</v>
          </cell>
          <cell r="AG863" t="str">
            <v>OBSTETRA</v>
          </cell>
          <cell r="AH863">
            <v>0</v>
          </cell>
        </row>
        <row r="864">
          <cell r="S864" t="str">
            <v>46134429</v>
          </cell>
          <cell r="T864" t="str">
            <v>LIULAN</v>
          </cell>
          <cell r="U864" t="str">
            <v>RONDAN</v>
          </cell>
          <cell r="V864" t="str">
            <v>CASTAÑEDA</v>
          </cell>
          <cell r="W864">
            <v>0</v>
          </cell>
          <cell r="X864" t="str">
            <v>1989-10-30</v>
          </cell>
          <cell r="Y864" t="str">
            <v>Femenino</v>
          </cell>
          <cell r="Z864">
            <v>0</v>
          </cell>
          <cell r="AA864">
            <v>0</v>
          </cell>
          <cell r="AB864">
            <v>0</v>
          </cell>
          <cell r="AC864" t="str">
            <v>yulian_0362@hotmail.com</v>
          </cell>
          <cell r="AD864" t="str">
            <v>957612854</v>
          </cell>
          <cell r="AE864">
            <v>0</v>
          </cell>
          <cell r="AF864">
            <v>0</v>
          </cell>
          <cell r="AG864" t="str">
            <v>CIRUJANO DENTISTA</v>
          </cell>
          <cell r="AH864" t="str">
            <v>TITULO</v>
          </cell>
        </row>
        <row r="865">
          <cell r="S865" t="str">
            <v>72031583</v>
          </cell>
          <cell r="T865" t="str">
            <v>STEFANNY GERALDINE</v>
          </cell>
          <cell r="U865" t="str">
            <v>HUAMANI</v>
          </cell>
          <cell r="V865" t="str">
            <v>APARICIO</v>
          </cell>
          <cell r="W865" t="str">
            <v>SIN DATOS</v>
          </cell>
          <cell r="X865" t="str">
            <v>06/01/1993</v>
          </cell>
          <cell r="Y865" t="str">
            <v>Femenino</v>
          </cell>
          <cell r="Z865" t="str">
            <v>Soltero</v>
          </cell>
          <cell r="AA865" t="str">
            <v>JULIO C TELLO</v>
          </cell>
          <cell r="AB865">
            <v>0</v>
          </cell>
          <cell r="AC865" t="str">
            <v>stefannygeralgineha@gmail.com</v>
          </cell>
          <cell r="AD865" t="str">
            <v>997088299</v>
          </cell>
          <cell r="AE865" t="str">
            <v>Superior Universitario</v>
          </cell>
          <cell r="AF865" t="str">
            <v>Superior completo</v>
          </cell>
          <cell r="AG865" t="str">
            <v>OBSTETRA</v>
          </cell>
          <cell r="AH865" t="str">
            <v>TITULO</v>
          </cell>
        </row>
        <row r="866">
          <cell r="S866" t="str">
            <v>44397004</v>
          </cell>
          <cell r="T866" t="str">
            <v>ADALIT JUANITA</v>
          </cell>
          <cell r="U866" t="str">
            <v>HUARHUACHI</v>
          </cell>
          <cell r="V866" t="str">
            <v>LEON</v>
          </cell>
          <cell r="W866">
            <v>0</v>
          </cell>
          <cell r="X866" t="str">
            <v>1987-06-16</v>
          </cell>
          <cell r="Y866" t="str">
            <v>Femenino</v>
          </cell>
          <cell r="Z866">
            <v>0</v>
          </cell>
          <cell r="AA866">
            <v>0</v>
          </cell>
          <cell r="AB866">
            <v>0</v>
          </cell>
          <cell r="AC866">
            <v>0</v>
          </cell>
          <cell r="AD866" t="str">
            <v>964990897</v>
          </cell>
          <cell r="AE866">
            <v>0</v>
          </cell>
          <cell r="AF866">
            <v>0</v>
          </cell>
          <cell r="AG866" t="str">
            <v>* SIN PROFESIÓN NI CARRERA TÉCNICA</v>
          </cell>
          <cell r="AH866">
            <v>0</v>
          </cell>
        </row>
        <row r="867">
          <cell r="S867" t="str">
            <v>41283073</v>
          </cell>
          <cell r="T867" t="str">
            <v>ELIZABETH ROXANA</v>
          </cell>
          <cell r="U867" t="str">
            <v>QUISPE</v>
          </cell>
          <cell r="V867" t="str">
            <v>TICONA</v>
          </cell>
          <cell r="W867">
            <v>0</v>
          </cell>
          <cell r="X867" t="str">
            <v>1982-01-17</v>
          </cell>
          <cell r="Y867" t="str">
            <v>Femenino</v>
          </cell>
          <cell r="Z867">
            <v>0</v>
          </cell>
          <cell r="AA867">
            <v>0</v>
          </cell>
          <cell r="AB867">
            <v>0</v>
          </cell>
          <cell r="AC867">
            <v>0</v>
          </cell>
          <cell r="AD867">
            <v>0</v>
          </cell>
          <cell r="AE867">
            <v>0</v>
          </cell>
          <cell r="AF867">
            <v>0</v>
          </cell>
          <cell r="AG867" t="str">
            <v>CIRUJANO DENTISTA</v>
          </cell>
          <cell r="AH867" t="str">
            <v>TITULO</v>
          </cell>
        </row>
        <row r="868">
          <cell r="S868" t="str">
            <v>42200284</v>
          </cell>
          <cell r="T868" t="str">
            <v>ROSA</v>
          </cell>
          <cell r="U868" t="str">
            <v>FLORES</v>
          </cell>
          <cell r="V868" t="str">
            <v>HUACRE</v>
          </cell>
          <cell r="W868">
            <v>0</v>
          </cell>
          <cell r="X868" t="str">
            <v>1984-01-02</v>
          </cell>
          <cell r="Y868" t="str">
            <v>Femenino</v>
          </cell>
          <cell r="Z868">
            <v>0</v>
          </cell>
          <cell r="AA868">
            <v>0</v>
          </cell>
          <cell r="AB868">
            <v>0</v>
          </cell>
          <cell r="AC868" t="str">
            <v>rosafloresh@gmail.com</v>
          </cell>
          <cell r="AD868">
            <v>0</v>
          </cell>
          <cell r="AE868">
            <v>0</v>
          </cell>
          <cell r="AF868">
            <v>0</v>
          </cell>
          <cell r="AG868" t="str">
            <v>* SIN PROFESIÓN NI CARRERA TÉCNICA</v>
          </cell>
          <cell r="AH868">
            <v>0</v>
          </cell>
        </row>
        <row r="869">
          <cell r="S869" t="str">
            <v>42147619</v>
          </cell>
          <cell r="T869" t="str">
            <v>ALICIA</v>
          </cell>
          <cell r="U869" t="str">
            <v>FRANCO</v>
          </cell>
          <cell r="V869" t="str">
            <v>LOAIZA</v>
          </cell>
          <cell r="W869" t="str">
            <v>SIN DATOS</v>
          </cell>
          <cell r="X869" t="str">
            <v>20/12/1983</v>
          </cell>
          <cell r="Y869" t="str">
            <v>Femenino</v>
          </cell>
          <cell r="Z869" t="str">
            <v>Soltero</v>
          </cell>
          <cell r="AA869" t="str">
            <v>AV.CONFRATERNIDAD S/N</v>
          </cell>
          <cell r="AB869" t="str">
            <v>10421476191</v>
          </cell>
          <cell r="AC869" t="str">
            <v>alyfranco1712@gmail.com</v>
          </cell>
          <cell r="AD869" t="str">
            <v>962324139</v>
          </cell>
          <cell r="AE869" t="str">
            <v>Superior Técnico</v>
          </cell>
          <cell r="AF869" t="str">
            <v>Técnico superior completo</v>
          </cell>
          <cell r="AG869" t="str">
            <v>TECNICO EN COMPUTACION E INFORMATICA/EN COMPUTADORAS</v>
          </cell>
          <cell r="AH869" t="str">
            <v>TITULO</v>
          </cell>
        </row>
        <row r="870">
          <cell r="S870" t="str">
            <v>70980047</v>
          </cell>
          <cell r="T870" t="str">
            <v>JORGE ARTURO</v>
          </cell>
          <cell r="U870" t="str">
            <v>FERNANDEZ</v>
          </cell>
          <cell r="V870" t="str">
            <v>MORMONTOY</v>
          </cell>
          <cell r="W870" t="str">
            <v>SIN DATOS</v>
          </cell>
          <cell r="X870" t="str">
            <v>02/05/1993</v>
          </cell>
          <cell r="Y870" t="str">
            <v>Masculino</v>
          </cell>
          <cell r="Z870" t="str">
            <v>Soltero</v>
          </cell>
          <cell r="AA870" t="str">
            <v>ALAMEDA DEL CORREGIDOR MZ.I LT.14 URB. SIRUS II ETP.</v>
          </cell>
          <cell r="AB870">
            <v>0</v>
          </cell>
          <cell r="AC870">
            <v>0</v>
          </cell>
          <cell r="AD870">
            <v>0</v>
          </cell>
          <cell r="AE870" t="str">
            <v>Superior Universitario</v>
          </cell>
          <cell r="AF870" t="str">
            <v>Superior completo</v>
          </cell>
          <cell r="AG870" t="str">
            <v>MEDICO CIRUJANO</v>
          </cell>
          <cell r="AH870" t="str">
            <v>TITULO</v>
          </cell>
        </row>
        <row r="871">
          <cell r="S871" t="str">
            <v>31460693</v>
          </cell>
          <cell r="T871" t="str">
            <v>MARCIAL</v>
          </cell>
          <cell r="U871" t="str">
            <v>ERAZO</v>
          </cell>
          <cell r="V871" t="str">
            <v>TORRES</v>
          </cell>
          <cell r="W871" t="str">
            <v>SIN DATOS</v>
          </cell>
          <cell r="X871" t="str">
            <v>09/08/1965</v>
          </cell>
          <cell r="Y871" t="str">
            <v>Masculino</v>
          </cell>
          <cell r="Z871" t="str">
            <v>Casado</v>
          </cell>
          <cell r="AA871" t="str">
            <v>BARIO SAN MIGUEL LLIMPE</v>
          </cell>
          <cell r="AB871">
            <v>0</v>
          </cell>
          <cell r="AC871">
            <v>0</v>
          </cell>
          <cell r="AD871" t="str">
            <v>983702620</v>
          </cell>
          <cell r="AE871" t="str">
            <v>Secundaria</v>
          </cell>
          <cell r="AF871" t="str">
            <v>Secundaria completa</v>
          </cell>
          <cell r="AG871" t="str">
            <v>* SIN PROFESIÓN NI CARRERA TÉCNICA</v>
          </cell>
          <cell r="AH871">
            <v>0</v>
          </cell>
        </row>
        <row r="872">
          <cell r="S872" t="str">
            <v>45784669</v>
          </cell>
          <cell r="T872" t="str">
            <v>LILY MARGARITA</v>
          </cell>
          <cell r="U872" t="str">
            <v>RUBIO</v>
          </cell>
          <cell r="V872" t="str">
            <v>LLANCA</v>
          </cell>
          <cell r="W872" t="str">
            <v>SIN DATOS</v>
          </cell>
          <cell r="X872" t="str">
            <v>15/04/1989</v>
          </cell>
          <cell r="Y872" t="str">
            <v>Femenino</v>
          </cell>
          <cell r="Z872" t="str">
            <v>Soltero</v>
          </cell>
          <cell r="AA872" t="str">
            <v>SAN ALEJANDRO</v>
          </cell>
          <cell r="AB872">
            <v>0</v>
          </cell>
          <cell r="AC872">
            <v>0</v>
          </cell>
          <cell r="AD872">
            <v>0</v>
          </cell>
          <cell r="AE872" t="str">
            <v>Superior Universitario</v>
          </cell>
          <cell r="AF872" t="str">
            <v>Superior completo</v>
          </cell>
          <cell r="AG872" t="str">
            <v>PSICOLOGO</v>
          </cell>
          <cell r="AH872" t="str">
            <v>TITULO</v>
          </cell>
        </row>
        <row r="873">
          <cell r="S873" t="str">
            <v>47693107</v>
          </cell>
          <cell r="T873" t="str">
            <v>RUTH NOEMI</v>
          </cell>
          <cell r="U873" t="str">
            <v>LIMACO</v>
          </cell>
          <cell r="V873" t="str">
            <v>CASTILLO</v>
          </cell>
          <cell r="W873" t="str">
            <v>SIN DATOS</v>
          </cell>
          <cell r="X873" t="str">
            <v>20/01/1991</v>
          </cell>
          <cell r="Y873" t="str">
            <v>Femenino</v>
          </cell>
          <cell r="Z873" t="str">
            <v>Soltero</v>
          </cell>
          <cell r="AA873" t="str">
            <v>CHUYAMA,CHUYAMA,CHUYAMA</v>
          </cell>
          <cell r="AB873">
            <v>0</v>
          </cell>
          <cell r="AC873">
            <v>0</v>
          </cell>
          <cell r="AD873">
            <v>0</v>
          </cell>
          <cell r="AE873" t="str">
            <v>Superior Técnico</v>
          </cell>
          <cell r="AF873" t="str">
            <v>Técnico superior completo</v>
          </cell>
          <cell r="AG873">
            <v>0</v>
          </cell>
          <cell r="AH873">
            <v>0</v>
          </cell>
        </row>
        <row r="874">
          <cell r="S874" t="str">
            <v>47693107</v>
          </cell>
          <cell r="T874" t="str">
            <v>RUTH NOEMI</v>
          </cell>
          <cell r="U874" t="str">
            <v>LIMACO</v>
          </cell>
          <cell r="V874" t="str">
            <v>CASTILLO</v>
          </cell>
          <cell r="W874" t="str">
            <v>SIN DATOS</v>
          </cell>
          <cell r="X874" t="str">
            <v>20/01/1991</v>
          </cell>
          <cell r="Y874" t="str">
            <v>Femenino</v>
          </cell>
          <cell r="Z874" t="str">
            <v>Soltero</v>
          </cell>
          <cell r="AA874" t="str">
            <v>CHUYAMA,CHUYAMA,CHUYAMA</v>
          </cell>
          <cell r="AB874">
            <v>0</v>
          </cell>
          <cell r="AC874">
            <v>0</v>
          </cell>
          <cell r="AD874">
            <v>0</v>
          </cell>
          <cell r="AE874" t="str">
            <v>Superior Técnico</v>
          </cell>
          <cell r="AF874" t="str">
            <v>Técnico superior completo</v>
          </cell>
          <cell r="AG874">
            <v>0</v>
          </cell>
          <cell r="AH874">
            <v>0</v>
          </cell>
        </row>
        <row r="875">
          <cell r="S875" t="str">
            <v>70021896</v>
          </cell>
          <cell r="T875" t="str">
            <v>SUSANA</v>
          </cell>
          <cell r="U875" t="str">
            <v>CACERES</v>
          </cell>
          <cell r="V875" t="str">
            <v>NAVARRO</v>
          </cell>
          <cell r="W875" t="str">
            <v>SIN DATOS</v>
          </cell>
          <cell r="X875" t="str">
            <v>24/03/1991</v>
          </cell>
          <cell r="Y875" t="str">
            <v>Femenino</v>
          </cell>
          <cell r="Z875" t="str">
            <v>Soltero</v>
          </cell>
          <cell r="AA875" t="str">
            <v>JR TUPAC AMARU S/N</v>
          </cell>
          <cell r="AB875">
            <v>0</v>
          </cell>
          <cell r="AC875">
            <v>0</v>
          </cell>
          <cell r="AD875">
            <v>0</v>
          </cell>
          <cell r="AE875" t="str">
            <v>Superior Técnico</v>
          </cell>
          <cell r="AF875" t="str">
            <v>Técnico superior completo</v>
          </cell>
          <cell r="AG875">
            <v>0</v>
          </cell>
          <cell r="AH875">
            <v>0</v>
          </cell>
        </row>
        <row r="876">
          <cell r="S876" t="str">
            <v>70021896</v>
          </cell>
          <cell r="T876" t="str">
            <v>SUSANA</v>
          </cell>
          <cell r="U876" t="str">
            <v>CACERES</v>
          </cell>
          <cell r="V876" t="str">
            <v>NAVARRO</v>
          </cell>
          <cell r="W876" t="str">
            <v>SIN DATOS</v>
          </cell>
          <cell r="X876" t="str">
            <v>24/03/1991</v>
          </cell>
          <cell r="Y876" t="str">
            <v>Femenino</v>
          </cell>
          <cell r="Z876" t="str">
            <v>Soltero</v>
          </cell>
          <cell r="AA876" t="str">
            <v>JR TUPAC AMARU S/N</v>
          </cell>
          <cell r="AB876">
            <v>0</v>
          </cell>
          <cell r="AC876">
            <v>0</v>
          </cell>
          <cell r="AD876">
            <v>0</v>
          </cell>
          <cell r="AE876" t="str">
            <v>Superior Técnico</v>
          </cell>
          <cell r="AF876" t="str">
            <v>Técnico superior completo</v>
          </cell>
          <cell r="AG876">
            <v>0</v>
          </cell>
          <cell r="AH876">
            <v>0</v>
          </cell>
        </row>
        <row r="877">
          <cell r="S877" t="str">
            <v>40363482</v>
          </cell>
          <cell r="T877" t="str">
            <v>ALICIA</v>
          </cell>
          <cell r="U877" t="str">
            <v>HUARACA</v>
          </cell>
          <cell r="V877" t="str">
            <v>CURO</v>
          </cell>
          <cell r="W877" t="str">
            <v>SIN DATOS</v>
          </cell>
          <cell r="X877" t="str">
            <v>26/11/1979</v>
          </cell>
          <cell r="Y877" t="str">
            <v>Femenino</v>
          </cell>
          <cell r="Z877" t="str">
            <v>Soltero</v>
          </cell>
          <cell r="AA877" t="str">
            <v>LOS OLIVOS</v>
          </cell>
          <cell r="AB877">
            <v>0</v>
          </cell>
          <cell r="AC877">
            <v>0</v>
          </cell>
          <cell r="AD877">
            <v>0</v>
          </cell>
          <cell r="AE877" t="str">
            <v>Superior Técnico</v>
          </cell>
          <cell r="AF877" t="str">
            <v>Técnico superior completo</v>
          </cell>
          <cell r="AG877">
            <v>0</v>
          </cell>
          <cell r="AH877">
            <v>0</v>
          </cell>
        </row>
        <row r="878">
          <cell r="S878" t="str">
            <v>41366263</v>
          </cell>
          <cell r="T878" t="str">
            <v>GLADYS</v>
          </cell>
          <cell r="U878" t="str">
            <v>ESPINOZA</v>
          </cell>
          <cell r="V878" t="str">
            <v>MITMA</v>
          </cell>
          <cell r="W878" t="str">
            <v>SIN DATOS</v>
          </cell>
          <cell r="X878" t="str">
            <v>16/07/1982</v>
          </cell>
          <cell r="Y878" t="str">
            <v>Femenino</v>
          </cell>
          <cell r="Z878" t="str">
            <v>Soltero</v>
          </cell>
          <cell r="AA878" t="str">
            <v>SIN DATOS</v>
          </cell>
          <cell r="AB878">
            <v>0</v>
          </cell>
          <cell r="AC878">
            <v>0</v>
          </cell>
          <cell r="AD878">
            <v>0</v>
          </cell>
          <cell r="AE878" t="str">
            <v>Superior Universitario</v>
          </cell>
          <cell r="AF878" t="str">
            <v>Superior completo</v>
          </cell>
          <cell r="AG878">
            <v>0</v>
          </cell>
          <cell r="AH878">
            <v>0</v>
          </cell>
        </row>
        <row r="879">
          <cell r="S879" t="str">
            <v>71832756</v>
          </cell>
          <cell r="T879" t="str">
            <v>RUT</v>
          </cell>
          <cell r="U879" t="str">
            <v>RICHARTE</v>
          </cell>
          <cell r="V879" t="str">
            <v>LAURA</v>
          </cell>
          <cell r="W879" t="str">
            <v>SIN DATOS</v>
          </cell>
          <cell r="X879" t="str">
            <v>19/11/1996</v>
          </cell>
          <cell r="Y879" t="str">
            <v>Femenino</v>
          </cell>
          <cell r="Z879" t="str">
            <v>Soltero</v>
          </cell>
          <cell r="AA879" t="str">
            <v>URB. LA ALBORADA E-13</v>
          </cell>
          <cell r="AB879">
            <v>0</v>
          </cell>
          <cell r="AC879">
            <v>0</v>
          </cell>
          <cell r="AD879">
            <v>0</v>
          </cell>
          <cell r="AE879" t="str">
            <v>Secundaria</v>
          </cell>
          <cell r="AF879" t="str">
            <v>Secundaria completa</v>
          </cell>
          <cell r="AG879">
            <v>0</v>
          </cell>
          <cell r="AH879">
            <v>0</v>
          </cell>
        </row>
        <row r="880">
          <cell r="S880" t="str">
            <v>46602271</v>
          </cell>
          <cell r="T880" t="str">
            <v>MARILIA KELLY</v>
          </cell>
          <cell r="U880" t="str">
            <v>QUINTANA</v>
          </cell>
          <cell r="V880" t="str">
            <v>FLORES</v>
          </cell>
          <cell r="W880" t="str">
            <v>SIN DATOS</v>
          </cell>
          <cell r="X880" t="str">
            <v>26/06/1990</v>
          </cell>
          <cell r="Y880" t="str">
            <v>Femenino</v>
          </cell>
          <cell r="Z880" t="str">
            <v>Soltero</v>
          </cell>
          <cell r="AA880" t="str">
            <v>JR.MANCO CAPAC S/N</v>
          </cell>
          <cell r="AB880">
            <v>0</v>
          </cell>
          <cell r="AC880">
            <v>0</v>
          </cell>
          <cell r="AD880">
            <v>0</v>
          </cell>
          <cell r="AE880" t="str">
            <v>Superior Universitario</v>
          </cell>
          <cell r="AF880" t="str">
            <v>Superior incompleto</v>
          </cell>
          <cell r="AG880" t="str">
            <v>ENFERMERA(O)</v>
          </cell>
          <cell r="AH880" t="str">
            <v>ESTUDIANTE</v>
          </cell>
        </row>
        <row r="881">
          <cell r="S881" t="str">
            <v>47732495</v>
          </cell>
          <cell r="T881" t="str">
            <v>MARISOL</v>
          </cell>
          <cell r="U881" t="str">
            <v>CUSTODIO</v>
          </cell>
          <cell r="V881" t="str">
            <v>RICRA</v>
          </cell>
          <cell r="W881" t="str">
            <v>SIN DATOS</v>
          </cell>
          <cell r="X881" t="str">
            <v>19/03/1993</v>
          </cell>
          <cell r="Y881" t="str">
            <v>Femenino</v>
          </cell>
          <cell r="Z881" t="str">
            <v>Soltero</v>
          </cell>
          <cell r="AA881" t="str">
            <v>SIN DATOS</v>
          </cell>
          <cell r="AB881">
            <v>0</v>
          </cell>
          <cell r="AC881">
            <v>0</v>
          </cell>
          <cell r="AD881">
            <v>0</v>
          </cell>
          <cell r="AE881" t="str">
            <v>Superior Universitario</v>
          </cell>
          <cell r="AF881" t="str">
            <v>Superior completo</v>
          </cell>
          <cell r="AG881" t="str">
            <v>ENFERMERA(O)</v>
          </cell>
          <cell r="AH881" t="str">
            <v>TITULO</v>
          </cell>
        </row>
        <row r="882">
          <cell r="S882" t="str">
            <v>44469385</v>
          </cell>
          <cell r="T882" t="str">
            <v>OSMAR ANTONIO</v>
          </cell>
          <cell r="U882" t="str">
            <v>PILLACA</v>
          </cell>
          <cell r="V882" t="str">
            <v>CRUZADO</v>
          </cell>
          <cell r="W882">
            <v>0</v>
          </cell>
          <cell r="X882" t="str">
            <v>1987-06-29</v>
          </cell>
          <cell r="Y882" t="str">
            <v>Masculino</v>
          </cell>
          <cell r="Z882">
            <v>0</v>
          </cell>
          <cell r="AA882">
            <v>0</v>
          </cell>
          <cell r="AB882">
            <v>0</v>
          </cell>
          <cell r="AC882" t="str">
            <v>osmar_pillaca@usmp.pe</v>
          </cell>
          <cell r="AD882" t="str">
            <v>988928947</v>
          </cell>
          <cell r="AE882">
            <v>0</v>
          </cell>
          <cell r="AF882">
            <v>0</v>
          </cell>
          <cell r="AG882" t="str">
            <v>MEDICO CIRUJANO</v>
          </cell>
          <cell r="AH882">
            <v>0</v>
          </cell>
        </row>
        <row r="883">
          <cell r="S883" t="str">
            <v>47050251</v>
          </cell>
          <cell r="T883" t="str">
            <v>MARY CRUZ</v>
          </cell>
          <cell r="U883" t="str">
            <v>CASTRO</v>
          </cell>
          <cell r="V883" t="str">
            <v>MENDIETA</v>
          </cell>
          <cell r="W883" t="str">
            <v>SIN DATOS</v>
          </cell>
          <cell r="X883" t="str">
            <v>24/04/1992</v>
          </cell>
          <cell r="Y883" t="str">
            <v>Femenino</v>
          </cell>
          <cell r="Z883" t="str">
            <v>Soltero</v>
          </cell>
          <cell r="AA883" t="str">
            <v>PROLG 26 DE MARZO L3 3</v>
          </cell>
          <cell r="AB883">
            <v>0</v>
          </cell>
          <cell r="AC883" t="str">
            <v>marycruz_04_24@hotmail.com</v>
          </cell>
          <cell r="AD883" t="str">
            <v>925871510</v>
          </cell>
          <cell r="AE883" t="str">
            <v>Superior Universitario</v>
          </cell>
          <cell r="AF883" t="str">
            <v>Superior completo</v>
          </cell>
          <cell r="AG883" t="str">
            <v>ENFERMERA(O)</v>
          </cell>
          <cell r="AH883" t="str">
            <v>TITULO</v>
          </cell>
        </row>
        <row r="884">
          <cell r="S884" t="str">
            <v>46940785</v>
          </cell>
          <cell r="T884" t="str">
            <v>SANDRA</v>
          </cell>
          <cell r="U884" t="str">
            <v>ANDIA</v>
          </cell>
          <cell r="V884" t="str">
            <v>CHINO</v>
          </cell>
          <cell r="W884" t="str">
            <v>SIN DATOS</v>
          </cell>
          <cell r="X884" t="str">
            <v>03/04/1992</v>
          </cell>
          <cell r="Y884" t="str">
            <v>Femenino</v>
          </cell>
          <cell r="Z884" t="str">
            <v>Soltero</v>
          </cell>
          <cell r="AA884" t="str">
            <v>SIN DATOS</v>
          </cell>
          <cell r="AB884">
            <v>0</v>
          </cell>
          <cell r="AC884">
            <v>0</v>
          </cell>
          <cell r="AD884">
            <v>0</v>
          </cell>
          <cell r="AE884" t="str">
            <v>Superior Universitario</v>
          </cell>
          <cell r="AF884" t="str">
            <v>Superior completo</v>
          </cell>
          <cell r="AG884" t="str">
            <v>MEDICO CIRUJANO</v>
          </cell>
          <cell r="AH884" t="str">
            <v>TITULO</v>
          </cell>
        </row>
        <row r="885">
          <cell r="S885" t="str">
            <v>45177367</v>
          </cell>
          <cell r="T885" t="str">
            <v>ISMAEL</v>
          </cell>
          <cell r="U885" t="str">
            <v>ANAYA</v>
          </cell>
          <cell r="V885" t="str">
            <v>CUENCA</v>
          </cell>
          <cell r="W885">
            <v>0</v>
          </cell>
          <cell r="X885" t="str">
            <v>1988-06-08</v>
          </cell>
          <cell r="Y885" t="str">
            <v>Masculino</v>
          </cell>
          <cell r="Z885">
            <v>0</v>
          </cell>
          <cell r="AA885">
            <v>0</v>
          </cell>
          <cell r="AB885" t="str">
            <v>10451773670</v>
          </cell>
          <cell r="AC885">
            <v>0</v>
          </cell>
          <cell r="AD885">
            <v>0</v>
          </cell>
          <cell r="AE885">
            <v>0</v>
          </cell>
          <cell r="AF885">
            <v>0</v>
          </cell>
          <cell r="AG885">
            <v>0</v>
          </cell>
          <cell r="AH885">
            <v>0</v>
          </cell>
        </row>
        <row r="886">
          <cell r="S886" t="str">
            <v>44954663</v>
          </cell>
          <cell r="T886" t="str">
            <v>YESSY AMELIA</v>
          </cell>
          <cell r="U886" t="str">
            <v>BALLON</v>
          </cell>
          <cell r="V886" t="str">
            <v>AGUILAR</v>
          </cell>
          <cell r="W886">
            <v>0</v>
          </cell>
          <cell r="X886" t="str">
            <v>1986-09-23</v>
          </cell>
          <cell r="Y886" t="str">
            <v>Femenino</v>
          </cell>
          <cell r="Z886">
            <v>0</v>
          </cell>
          <cell r="AA886">
            <v>0</v>
          </cell>
          <cell r="AB886">
            <v>0</v>
          </cell>
          <cell r="AC886">
            <v>0</v>
          </cell>
          <cell r="AD886">
            <v>0</v>
          </cell>
          <cell r="AE886">
            <v>0</v>
          </cell>
          <cell r="AF886">
            <v>0</v>
          </cell>
          <cell r="AG886">
            <v>0</v>
          </cell>
          <cell r="AH886">
            <v>0</v>
          </cell>
        </row>
        <row r="887">
          <cell r="S887" t="str">
            <v>42771926</v>
          </cell>
          <cell r="T887" t="str">
            <v>DANNY THOMAS</v>
          </cell>
          <cell r="U887" t="str">
            <v>MENDOZA</v>
          </cell>
          <cell r="V887" t="str">
            <v>SOSAYA</v>
          </cell>
          <cell r="W887">
            <v>0</v>
          </cell>
          <cell r="X887" t="str">
            <v>1984-10-24</v>
          </cell>
          <cell r="Y887" t="str">
            <v>Masculino</v>
          </cell>
          <cell r="Z887">
            <v>0</v>
          </cell>
          <cell r="AA887">
            <v>0</v>
          </cell>
          <cell r="AB887">
            <v>0</v>
          </cell>
          <cell r="AC887" t="str">
            <v>danny_m174@hotmail.com</v>
          </cell>
          <cell r="AD887" t="str">
            <v>992646569</v>
          </cell>
          <cell r="AE887">
            <v>0</v>
          </cell>
          <cell r="AF887">
            <v>0</v>
          </cell>
          <cell r="AG887" t="str">
            <v>MEDICO CIRUJANO</v>
          </cell>
          <cell r="AH887">
            <v>0</v>
          </cell>
        </row>
        <row r="888">
          <cell r="S888" t="str">
            <v>41406717</v>
          </cell>
          <cell r="T888" t="str">
            <v>KARLA MILENA</v>
          </cell>
          <cell r="U888" t="str">
            <v>NOLASCO</v>
          </cell>
          <cell r="V888" t="str">
            <v>GUERRA</v>
          </cell>
          <cell r="W888">
            <v>0</v>
          </cell>
          <cell r="X888" t="str">
            <v>1982-04-07</v>
          </cell>
          <cell r="Y888" t="str">
            <v>Femenino</v>
          </cell>
          <cell r="Z888">
            <v>0</v>
          </cell>
          <cell r="AA888">
            <v>0</v>
          </cell>
          <cell r="AB888">
            <v>0</v>
          </cell>
          <cell r="AC888" t="str">
            <v>karlanolasco_7@hotmail.com</v>
          </cell>
          <cell r="AD888" t="str">
            <v>321381</v>
          </cell>
          <cell r="AE888">
            <v>0</v>
          </cell>
          <cell r="AF888">
            <v>0</v>
          </cell>
          <cell r="AG888" t="str">
            <v>CIRUJANO DENTISTA</v>
          </cell>
          <cell r="AH888">
            <v>0</v>
          </cell>
        </row>
        <row r="889">
          <cell r="S889" t="str">
            <v>46800544</v>
          </cell>
          <cell r="T889" t="str">
            <v>CAROL</v>
          </cell>
          <cell r="U889" t="str">
            <v>MURILLO</v>
          </cell>
          <cell r="V889" t="str">
            <v>PERALTA</v>
          </cell>
          <cell r="W889">
            <v>0</v>
          </cell>
          <cell r="X889" t="str">
            <v>1990-07-09</v>
          </cell>
          <cell r="Y889" t="str">
            <v>Femenino</v>
          </cell>
          <cell r="Z889">
            <v>0</v>
          </cell>
          <cell r="AA889">
            <v>0</v>
          </cell>
          <cell r="AB889">
            <v>0</v>
          </cell>
          <cell r="AC889" t="str">
            <v>caol13k@hotmail.com</v>
          </cell>
          <cell r="AD889" t="str">
            <v>993034734</v>
          </cell>
          <cell r="AE889">
            <v>0</v>
          </cell>
          <cell r="AF889">
            <v>0</v>
          </cell>
          <cell r="AG889" t="str">
            <v>CIRUJANO DENTISTA</v>
          </cell>
          <cell r="AH889">
            <v>0</v>
          </cell>
        </row>
        <row r="890">
          <cell r="S890" t="str">
            <v>10071791</v>
          </cell>
          <cell r="T890" t="str">
            <v>LUCIO</v>
          </cell>
          <cell r="U890" t="str">
            <v>HUALLPAMAITA</v>
          </cell>
          <cell r="V890" t="str">
            <v>SULLCARANI</v>
          </cell>
          <cell r="W890">
            <v>0</v>
          </cell>
          <cell r="X890" t="str">
            <v>1973-12-13</v>
          </cell>
          <cell r="Y890" t="str">
            <v>Masculino</v>
          </cell>
          <cell r="Z890">
            <v>0</v>
          </cell>
          <cell r="AA890">
            <v>0</v>
          </cell>
          <cell r="AB890" t="str">
            <v>10100717919</v>
          </cell>
          <cell r="AC890">
            <v>0</v>
          </cell>
          <cell r="AD890">
            <v>0</v>
          </cell>
          <cell r="AE890">
            <v>0</v>
          </cell>
          <cell r="AF890">
            <v>0</v>
          </cell>
          <cell r="AG890" t="str">
            <v>ENFERMERA(O)</v>
          </cell>
          <cell r="AH890">
            <v>0</v>
          </cell>
        </row>
        <row r="891">
          <cell r="S891" t="str">
            <v>80653026</v>
          </cell>
          <cell r="T891" t="str">
            <v>YIYE</v>
          </cell>
          <cell r="U891" t="str">
            <v>ANAYA</v>
          </cell>
          <cell r="V891" t="str">
            <v>AQUISE</v>
          </cell>
          <cell r="W891">
            <v>0</v>
          </cell>
          <cell r="X891" t="str">
            <v>1979-05-14</v>
          </cell>
          <cell r="Y891" t="str">
            <v>Masculino</v>
          </cell>
          <cell r="Z891">
            <v>0</v>
          </cell>
          <cell r="AA891">
            <v>0</v>
          </cell>
          <cell r="AB891" t="str">
            <v>10806530269</v>
          </cell>
          <cell r="AC891">
            <v>0</v>
          </cell>
          <cell r="AD891">
            <v>0</v>
          </cell>
          <cell r="AE891">
            <v>0</v>
          </cell>
          <cell r="AF891">
            <v>0</v>
          </cell>
          <cell r="AG891" t="str">
            <v>* SIN PROFESIÓN NI CARRERA TÉCNICA</v>
          </cell>
          <cell r="AH891">
            <v>0</v>
          </cell>
        </row>
        <row r="892">
          <cell r="S892" t="str">
            <v>43510194</v>
          </cell>
          <cell r="T892" t="str">
            <v>MARIANO</v>
          </cell>
          <cell r="U892" t="str">
            <v>TORRES</v>
          </cell>
          <cell r="V892" t="str">
            <v>TAIPE</v>
          </cell>
          <cell r="W892">
            <v>0</v>
          </cell>
          <cell r="X892" t="str">
            <v>1986-03-02</v>
          </cell>
          <cell r="Y892" t="str">
            <v>Masculino</v>
          </cell>
          <cell r="Z892">
            <v>0</v>
          </cell>
          <cell r="AA892">
            <v>0</v>
          </cell>
          <cell r="AB892" t="str">
            <v>10435101947</v>
          </cell>
          <cell r="AC892">
            <v>0</v>
          </cell>
          <cell r="AD892">
            <v>0</v>
          </cell>
          <cell r="AE892">
            <v>0</v>
          </cell>
          <cell r="AF892">
            <v>0</v>
          </cell>
          <cell r="AG892">
            <v>0</v>
          </cell>
          <cell r="AH892">
            <v>0</v>
          </cell>
        </row>
        <row r="893">
          <cell r="S893" t="str">
            <v>43107640</v>
          </cell>
          <cell r="T893" t="str">
            <v>JULIO CESAR</v>
          </cell>
          <cell r="U893" t="str">
            <v>DAVALOS</v>
          </cell>
          <cell r="V893" t="str">
            <v>CUELLAR</v>
          </cell>
          <cell r="W893">
            <v>0</v>
          </cell>
          <cell r="X893" t="str">
            <v>1985-08-14</v>
          </cell>
          <cell r="Y893" t="str">
            <v>Masculino</v>
          </cell>
          <cell r="Z893">
            <v>0</v>
          </cell>
          <cell r="AA893">
            <v>0</v>
          </cell>
          <cell r="AB893">
            <v>0</v>
          </cell>
          <cell r="AC893" t="str">
            <v>jcdavalosc65@hotmail.com</v>
          </cell>
          <cell r="AD893" t="str">
            <v>984340394</v>
          </cell>
          <cell r="AE893">
            <v>0</v>
          </cell>
          <cell r="AF893">
            <v>0</v>
          </cell>
          <cell r="AG893" t="str">
            <v>CIRUJANO DENTISTA</v>
          </cell>
          <cell r="AH893">
            <v>0</v>
          </cell>
        </row>
        <row r="894">
          <cell r="S894" t="str">
            <v>47076156</v>
          </cell>
          <cell r="T894" t="str">
            <v>ULISES</v>
          </cell>
          <cell r="U894" t="str">
            <v>ÑAHUIRIMA</v>
          </cell>
          <cell r="V894" t="str">
            <v>ZAVALA</v>
          </cell>
          <cell r="W894" t="str">
            <v>SIN DATOS</v>
          </cell>
          <cell r="X894" t="str">
            <v>05/06/1992</v>
          </cell>
          <cell r="Y894" t="str">
            <v>Masculino</v>
          </cell>
          <cell r="Z894" t="str">
            <v>Soltero</v>
          </cell>
          <cell r="AA894" t="str">
            <v>COM.LAMAY</v>
          </cell>
          <cell r="AB894">
            <v>0</v>
          </cell>
          <cell r="AC894" t="str">
            <v>yames_12@hotmail.com</v>
          </cell>
          <cell r="AD894" t="str">
            <v>974433263</v>
          </cell>
          <cell r="AE894" t="str">
            <v>Superior Universitario</v>
          </cell>
          <cell r="AF894" t="str">
            <v>Superior completo</v>
          </cell>
          <cell r="AG894" t="str">
            <v>CIRUJANO DENTISTA</v>
          </cell>
          <cell r="AH894" t="str">
            <v>TITULO</v>
          </cell>
        </row>
        <row r="895">
          <cell r="S895" t="str">
            <v>70013578</v>
          </cell>
          <cell r="T895" t="str">
            <v>MIGUEL ALONSO</v>
          </cell>
          <cell r="U895" t="str">
            <v>ROJAS</v>
          </cell>
          <cell r="V895" t="str">
            <v>HUILLCA</v>
          </cell>
          <cell r="W895" t="str">
            <v>SIN DATOS</v>
          </cell>
          <cell r="X895" t="str">
            <v>11/08/1992</v>
          </cell>
          <cell r="Y895" t="str">
            <v>Masculino</v>
          </cell>
          <cell r="Z895" t="str">
            <v>Soltero</v>
          </cell>
          <cell r="AA895" t="str">
            <v>SAN ISIDRO</v>
          </cell>
          <cell r="AB895">
            <v>0</v>
          </cell>
          <cell r="AC895" t="str">
            <v>miguelrojas_892@hotmail.com</v>
          </cell>
          <cell r="AD895" t="str">
            <v>943439147</v>
          </cell>
          <cell r="AE895" t="str">
            <v>Superior Universitario</v>
          </cell>
          <cell r="AF895" t="str">
            <v>Superior completo</v>
          </cell>
          <cell r="AG895" t="str">
            <v>MEDICO CIRUJANO</v>
          </cell>
          <cell r="AH895" t="str">
            <v>TITULO</v>
          </cell>
        </row>
        <row r="896">
          <cell r="S896" t="str">
            <v>10379777</v>
          </cell>
          <cell r="T896" t="str">
            <v>ALCIDES</v>
          </cell>
          <cell r="U896" t="str">
            <v>GRANADOS</v>
          </cell>
          <cell r="V896" t="str">
            <v>AQUISE</v>
          </cell>
          <cell r="W896">
            <v>0</v>
          </cell>
          <cell r="X896" t="str">
            <v>1976-04-09</v>
          </cell>
          <cell r="Y896" t="str">
            <v>Masculino</v>
          </cell>
          <cell r="Z896">
            <v>0</v>
          </cell>
          <cell r="AA896">
            <v>0</v>
          </cell>
          <cell r="AB896">
            <v>0</v>
          </cell>
          <cell r="AC896">
            <v>0</v>
          </cell>
          <cell r="AD896" t="str">
            <v>987793379</v>
          </cell>
          <cell r="AE896" t="str">
            <v>Superior Universitario</v>
          </cell>
          <cell r="AF896" t="str">
            <v>Superior incompleto</v>
          </cell>
          <cell r="AG896" t="str">
            <v>INGENIERO AGRONOMO</v>
          </cell>
          <cell r="AH896" t="str">
            <v>EGRESADO</v>
          </cell>
        </row>
        <row r="897">
          <cell r="S897" t="str">
            <v>40410246</v>
          </cell>
          <cell r="T897" t="str">
            <v>OFELIA</v>
          </cell>
          <cell r="U897" t="str">
            <v>YUPANQUI</v>
          </cell>
          <cell r="V897" t="str">
            <v>TENORIO</v>
          </cell>
          <cell r="W897" t="str">
            <v>SIN DATOS</v>
          </cell>
          <cell r="X897" t="str">
            <v>14/07/1977</v>
          </cell>
          <cell r="Y897" t="str">
            <v>Femenino</v>
          </cell>
          <cell r="Z897" t="str">
            <v>Soltero</v>
          </cell>
          <cell r="AA897" t="str">
            <v>CENTRO POBLADO.TOCCSO - SAURI</v>
          </cell>
          <cell r="AB897" t="str">
            <v>10404102460</v>
          </cell>
          <cell r="AC897">
            <v>0</v>
          </cell>
          <cell r="AD897">
            <v>0</v>
          </cell>
          <cell r="AE897" t="str">
            <v>Superior Universitario</v>
          </cell>
          <cell r="AF897" t="str">
            <v>Superior completo</v>
          </cell>
          <cell r="AG897" t="str">
            <v>PROFESOR DE EDUCACION INICIAL (PRE-ESCOLAR)</v>
          </cell>
          <cell r="AH897" t="str">
            <v>BACHILLER</v>
          </cell>
        </row>
        <row r="898">
          <cell r="S898" t="str">
            <v>08527211</v>
          </cell>
          <cell r="T898" t="str">
            <v>RUFINO</v>
          </cell>
          <cell r="U898" t="str">
            <v>QUISPE</v>
          </cell>
          <cell r="V898" t="str">
            <v>CHINCHAY</v>
          </cell>
          <cell r="W898" t="str">
            <v>SIN DATOS</v>
          </cell>
          <cell r="X898" t="str">
            <v>13/08/1961</v>
          </cell>
          <cell r="Y898" t="str">
            <v>Masculino</v>
          </cell>
          <cell r="Z898" t="str">
            <v>Soltero</v>
          </cell>
          <cell r="AA898" t="str">
            <v>SIN DATOS</v>
          </cell>
          <cell r="AB898" t="str">
            <v>10085272115</v>
          </cell>
          <cell r="AC898" t="str">
            <v>rufinoqch@gmail.com</v>
          </cell>
          <cell r="AD898" t="str">
            <v>973632908</v>
          </cell>
          <cell r="AE898" t="str">
            <v>Primaria</v>
          </cell>
          <cell r="AF898" t="str">
            <v>Primaria incompleta</v>
          </cell>
          <cell r="AG898">
            <v>0</v>
          </cell>
          <cell r="AH898">
            <v>0</v>
          </cell>
        </row>
        <row r="899">
          <cell r="S899" t="str">
            <v>48496725</v>
          </cell>
          <cell r="T899" t="str">
            <v>SKARLY YURICO</v>
          </cell>
          <cell r="U899" t="str">
            <v>CASAS</v>
          </cell>
          <cell r="V899" t="str">
            <v>VILCHEZ</v>
          </cell>
          <cell r="W899" t="str">
            <v>SIN DATOS</v>
          </cell>
          <cell r="X899" t="str">
            <v>31/12/1994</v>
          </cell>
          <cell r="Y899" t="str">
            <v>Femenino</v>
          </cell>
          <cell r="Z899" t="str">
            <v>Soltero</v>
          </cell>
          <cell r="AA899" t="str">
            <v>AV. LOS LIRIOS S/N</v>
          </cell>
          <cell r="AB899">
            <v>0</v>
          </cell>
          <cell r="AC899" t="str">
            <v>skarly.yurico@gmail.com</v>
          </cell>
          <cell r="AD899" t="str">
            <v>998930524</v>
          </cell>
          <cell r="AE899" t="str">
            <v>Superior Universitario</v>
          </cell>
          <cell r="AF899" t="str">
            <v>Superior completo</v>
          </cell>
          <cell r="AG899" t="str">
            <v>OBSTETRA</v>
          </cell>
          <cell r="AH899" t="str">
            <v>TITULO</v>
          </cell>
        </row>
        <row r="900">
          <cell r="S900" t="str">
            <v>40038128</v>
          </cell>
          <cell r="T900" t="str">
            <v>FLORA LOURDES</v>
          </cell>
          <cell r="U900" t="str">
            <v>HUARI</v>
          </cell>
          <cell r="V900" t="str">
            <v>MEDINA</v>
          </cell>
          <cell r="W900">
            <v>0</v>
          </cell>
          <cell r="X900" t="str">
            <v>1978-01-13</v>
          </cell>
          <cell r="Y900" t="str">
            <v>Femenino</v>
          </cell>
          <cell r="Z900">
            <v>0</v>
          </cell>
          <cell r="AA900">
            <v>0</v>
          </cell>
          <cell r="AB900" t="str">
            <v>10400381289</v>
          </cell>
          <cell r="AC900" t="str">
            <v>lourdeshm_26_@hotmail.com</v>
          </cell>
          <cell r="AD900" t="str">
            <v>953273855</v>
          </cell>
          <cell r="AE900" t="str">
            <v>Superior Técnico</v>
          </cell>
          <cell r="AF900" t="str">
            <v>Técnico superior completo</v>
          </cell>
          <cell r="AG900" t="str">
            <v>TECNICO EN ENFERMERIA</v>
          </cell>
          <cell r="AH900" t="str">
            <v>TITULO</v>
          </cell>
        </row>
        <row r="901">
          <cell r="S901" t="str">
            <v>41438228</v>
          </cell>
          <cell r="T901" t="str">
            <v>WILFREDO</v>
          </cell>
          <cell r="U901" t="str">
            <v>CACERES</v>
          </cell>
          <cell r="V901" t="str">
            <v>SILVA</v>
          </cell>
          <cell r="W901">
            <v>0</v>
          </cell>
          <cell r="X901" t="str">
            <v>1981-04-06</v>
          </cell>
          <cell r="Y901" t="str">
            <v>Masculino</v>
          </cell>
          <cell r="Z901">
            <v>0</v>
          </cell>
          <cell r="AA901">
            <v>0</v>
          </cell>
          <cell r="AB901" t="str">
            <v>10414382288</v>
          </cell>
          <cell r="AC901" t="str">
            <v>wilyto2dent@gmail.com</v>
          </cell>
          <cell r="AD901" t="str">
            <v>980738021</v>
          </cell>
          <cell r="AE901">
            <v>0</v>
          </cell>
          <cell r="AF901">
            <v>0</v>
          </cell>
          <cell r="AG901" t="str">
            <v>CIRUJANO DENTISTA</v>
          </cell>
          <cell r="AH901">
            <v>0</v>
          </cell>
        </row>
        <row r="902">
          <cell r="S902" t="str">
            <v>42773612</v>
          </cell>
          <cell r="T902" t="str">
            <v>ROSSANA ESTELA</v>
          </cell>
          <cell r="U902" t="str">
            <v>ESCUDERO</v>
          </cell>
          <cell r="V902" t="str">
            <v>CASANOVA</v>
          </cell>
          <cell r="W902">
            <v>0</v>
          </cell>
          <cell r="X902" t="str">
            <v>1984-11-30</v>
          </cell>
          <cell r="Y902" t="str">
            <v>Femenino</v>
          </cell>
          <cell r="Z902">
            <v>0</v>
          </cell>
          <cell r="AA902">
            <v>0</v>
          </cell>
          <cell r="AB902">
            <v>0</v>
          </cell>
          <cell r="AC902" t="str">
            <v>rossanaescudero@hotmail.com</v>
          </cell>
          <cell r="AD902" t="str">
            <v>966122006</v>
          </cell>
          <cell r="AE902">
            <v>0</v>
          </cell>
          <cell r="AF902">
            <v>0</v>
          </cell>
          <cell r="AG902" t="str">
            <v>MEDICO CIRUJANO</v>
          </cell>
          <cell r="AH902">
            <v>0</v>
          </cell>
        </row>
        <row r="903">
          <cell r="S903" t="str">
            <v>72315407</v>
          </cell>
          <cell r="T903" t="str">
            <v>KATHERINE</v>
          </cell>
          <cell r="U903" t="str">
            <v>CHANGANAQUI</v>
          </cell>
          <cell r="V903" t="str">
            <v>AQUINO</v>
          </cell>
          <cell r="W903" t="str">
            <v>SIN DATOS</v>
          </cell>
          <cell r="X903" t="str">
            <v>31/12/1994</v>
          </cell>
          <cell r="Y903" t="str">
            <v>Femenino</v>
          </cell>
          <cell r="Z903" t="str">
            <v>Soltero</v>
          </cell>
          <cell r="AA903" t="str">
            <v>JR. AYACUCHO S/N INT. 4</v>
          </cell>
          <cell r="AB903">
            <v>0</v>
          </cell>
          <cell r="AC903" t="str">
            <v>katechanganaqui@gmail.com</v>
          </cell>
          <cell r="AD903" t="str">
            <v>944932531</v>
          </cell>
          <cell r="AE903" t="str">
            <v>Superior Universitario</v>
          </cell>
          <cell r="AF903" t="str">
            <v>Superior incompleto</v>
          </cell>
          <cell r="AG903" t="str">
            <v>MEDICO CIRUJANO</v>
          </cell>
          <cell r="AH903" t="str">
            <v>ESTUDIANTE</v>
          </cell>
        </row>
        <row r="904">
          <cell r="S904" t="str">
            <v>10282422</v>
          </cell>
          <cell r="T904" t="str">
            <v>VIVIANA DEL CARMEN</v>
          </cell>
          <cell r="U904" t="str">
            <v>VENEGAS</v>
          </cell>
          <cell r="V904" t="str">
            <v>VENEGAS</v>
          </cell>
          <cell r="W904">
            <v>0</v>
          </cell>
          <cell r="X904" t="str">
            <v>1976-01-12</v>
          </cell>
          <cell r="Y904" t="str">
            <v>Femenino</v>
          </cell>
          <cell r="Z904">
            <v>0</v>
          </cell>
          <cell r="AA904">
            <v>0</v>
          </cell>
          <cell r="AB904" t="str">
            <v>10102824224</v>
          </cell>
          <cell r="AC904">
            <v>0</v>
          </cell>
          <cell r="AD904">
            <v>0</v>
          </cell>
          <cell r="AE904">
            <v>0</v>
          </cell>
          <cell r="AF904">
            <v>0</v>
          </cell>
          <cell r="AG904" t="str">
            <v>OBSTETRA</v>
          </cell>
          <cell r="AH904">
            <v>0</v>
          </cell>
        </row>
        <row r="905">
          <cell r="S905" t="str">
            <v>44485188</v>
          </cell>
          <cell r="T905" t="str">
            <v>LETSIE VANERMY</v>
          </cell>
          <cell r="U905" t="str">
            <v>FLORES</v>
          </cell>
          <cell r="V905" t="str">
            <v>PEREZ</v>
          </cell>
          <cell r="W905">
            <v>0</v>
          </cell>
          <cell r="X905" t="str">
            <v>1987-04-07</v>
          </cell>
          <cell r="Y905" t="str">
            <v>Femenino</v>
          </cell>
          <cell r="Z905">
            <v>0</v>
          </cell>
          <cell r="AA905">
            <v>0</v>
          </cell>
          <cell r="AB905">
            <v>0</v>
          </cell>
          <cell r="AC905" t="str">
            <v>letmy_1411@hotmail.com</v>
          </cell>
          <cell r="AD905">
            <v>0</v>
          </cell>
          <cell r="AE905">
            <v>0</v>
          </cell>
          <cell r="AF905">
            <v>0</v>
          </cell>
          <cell r="AG905" t="str">
            <v>MEDICO CIRUJANO</v>
          </cell>
          <cell r="AH905">
            <v>0</v>
          </cell>
        </row>
        <row r="906">
          <cell r="S906" t="str">
            <v>45439068</v>
          </cell>
          <cell r="T906" t="str">
            <v>WENDY MARIA</v>
          </cell>
          <cell r="U906" t="str">
            <v>DIAZ</v>
          </cell>
          <cell r="V906" t="str">
            <v>OLAYA</v>
          </cell>
          <cell r="W906">
            <v>0</v>
          </cell>
          <cell r="X906" t="str">
            <v>1988-11-26</v>
          </cell>
          <cell r="Y906" t="str">
            <v>Femenino</v>
          </cell>
          <cell r="Z906">
            <v>0</v>
          </cell>
          <cell r="AA906">
            <v>0</v>
          </cell>
          <cell r="AB906">
            <v>0</v>
          </cell>
          <cell r="AC906" t="str">
            <v>wndi2611@gmail.com</v>
          </cell>
          <cell r="AD906">
            <v>0</v>
          </cell>
          <cell r="AE906">
            <v>0</v>
          </cell>
          <cell r="AF906">
            <v>0</v>
          </cell>
          <cell r="AG906" t="str">
            <v>CIRUJANO DENTISTA</v>
          </cell>
          <cell r="AH906">
            <v>0</v>
          </cell>
        </row>
        <row r="907">
          <cell r="S907" t="str">
            <v>46420476</v>
          </cell>
          <cell r="T907" t="str">
            <v>SAUL</v>
          </cell>
          <cell r="U907" t="str">
            <v>SALAZAR</v>
          </cell>
          <cell r="V907" t="str">
            <v>CACERES</v>
          </cell>
          <cell r="W907">
            <v>0</v>
          </cell>
          <cell r="X907" t="str">
            <v>1990-06-27</v>
          </cell>
          <cell r="Y907" t="str">
            <v>Masculino</v>
          </cell>
          <cell r="Z907">
            <v>0</v>
          </cell>
          <cell r="AA907">
            <v>0</v>
          </cell>
          <cell r="AB907" t="str">
            <v>10464204763</v>
          </cell>
          <cell r="AC907">
            <v>0</v>
          </cell>
          <cell r="AD907">
            <v>0</v>
          </cell>
          <cell r="AE907">
            <v>0</v>
          </cell>
          <cell r="AF907">
            <v>0</v>
          </cell>
          <cell r="AG907">
            <v>0</v>
          </cell>
          <cell r="AH907">
            <v>0</v>
          </cell>
        </row>
        <row r="908">
          <cell r="S908" t="str">
            <v>45269953</v>
          </cell>
          <cell r="T908" t="str">
            <v>MARGOT</v>
          </cell>
          <cell r="U908" t="str">
            <v>MARTINEZ</v>
          </cell>
          <cell r="V908" t="str">
            <v>BARBARAN</v>
          </cell>
          <cell r="W908">
            <v>0</v>
          </cell>
          <cell r="X908" t="str">
            <v>1988-02-13</v>
          </cell>
          <cell r="Y908" t="str">
            <v>Femenino</v>
          </cell>
          <cell r="Z908">
            <v>0</v>
          </cell>
          <cell r="AA908">
            <v>0</v>
          </cell>
          <cell r="AB908">
            <v>0</v>
          </cell>
          <cell r="AC908" t="str">
            <v>margotmb13@gmail.com</v>
          </cell>
          <cell r="AD908" t="str">
            <v>964832773</v>
          </cell>
          <cell r="AE908">
            <v>0</v>
          </cell>
          <cell r="AF908">
            <v>0</v>
          </cell>
          <cell r="AG908" t="str">
            <v>CIRUJANO DENTISTA</v>
          </cell>
          <cell r="AH908">
            <v>0</v>
          </cell>
        </row>
        <row r="909">
          <cell r="S909" t="str">
            <v>46377008</v>
          </cell>
          <cell r="T909" t="str">
            <v>VANESSA ELIZABETH</v>
          </cell>
          <cell r="U909" t="str">
            <v>HIDALGO</v>
          </cell>
          <cell r="V909" t="str">
            <v>TELLO</v>
          </cell>
          <cell r="W909" t="str">
            <v>SIN DATOS</v>
          </cell>
          <cell r="X909" t="str">
            <v>29/03/1990</v>
          </cell>
          <cell r="Y909" t="str">
            <v>Femenino</v>
          </cell>
          <cell r="Z909" t="str">
            <v>Soltero</v>
          </cell>
          <cell r="AA909" t="str">
            <v>PEDRO NOGUERA</v>
          </cell>
          <cell r="AB909">
            <v>0</v>
          </cell>
          <cell r="AC909" t="str">
            <v>vaneli03@hotmail.com</v>
          </cell>
          <cell r="AD909" t="str">
            <v>995086588</v>
          </cell>
          <cell r="AE909" t="str">
            <v>Superior Universitario</v>
          </cell>
          <cell r="AF909" t="str">
            <v>Superior completo</v>
          </cell>
          <cell r="AG909" t="str">
            <v>MEDICO CIRUJANO</v>
          </cell>
          <cell r="AH909" t="str">
            <v>TITULO</v>
          </cell>
        </row>
        <row r="910">
          <cell r="S910" t="str">
            <v>47792862</v>
          </cell>
          <cell r="T910" t="str">
            <v>DIEGO BENIGNO</v>
          </cell>
          <cell r="U910" t="str">
            <v>VALVERDE</v>
          </cell>
          <cell r="V910" t="str">
            <v>AVALOS</v>
          </cell>
          <cell r="W910" t="str">
            <v>SIN DATOS</v>
          </cell>
          <cell r="X910" t="str">
            <v>01/07/1991</v>
          </cell>
          <cell r="Y910" t="str">
            <v>Masculino</v>
          </cell>
          <cell r="Z910" t="str">
            <v>Soltero</v>
          </cell>
          <cell r="AA910" t="str">
            <v>ANDRES AVELINO CACERES</v>
          </cell>
          <cell r="AB910">
            <v>0</v>
          </cell>
          <cell r="AC910" t="str">
            <v>diegosaga4@gmail.com</v>
          </cell>
          <cell r="AD910" t="str">
            <v>963358946</v>
          </cell>
          <cell r="AE910" t="str">
            <v>Superior Universitario</v>
          </cell>
          <cell r="AF910" t="str">
            <v>Superior completo</v>
          </cell>
          <cell r="AG910" t="str">
            <v>CIRUJANO DENTISTA</v>
          </cell>
          <cell r="AH910" t="str">
            <v>TITULO</v>
          </cell>
        </row>
        <row r="911">
          <cell r="S911" t="str">
            <v>31460183</v>
          </cell>
          <cell r="T911" t="str">
            <v>ALCIDES</v>
          </cell>
          <cell r="U911" t="str">
            <v>LLOCLLA</v>
          </cell>
          <cell r="V911" t="str">
            <v>VALER</v>
          </cell>
          <cell r="W911">
            <v>0</v>
          </cell>
          <cell r="X911" t="str">
            <v>1965-01-10</v>
          </cell>
          <cell r="Y911" t="str">
            <v>Masculino</v>
          </cell>
          <cell r="Z911">
            <v>0</v>
          </cell>
          <cell r="AA911">
            <v>0</v>
          </cell>
          <cell r="AB911">
            <v>0</v>
          </cell>
          <cell r="AC911">
            <v>0</v>
          </cell>
          <cell r="AD911">
            <v>0</v>
          </cell>
          <cell r="AE911">
            <v>0</v>
          </cell>
          <cell r="AF911">
            <v>0</v>
          </cell>
          <cell r="AG911">
            <v>0</v>
          </cell>
          <cell r="AH911">
            <v>0</v>
          </cell>
        </row>
        <row r="912">
          <cell r="S912" t="str">
            <v>70789435</v>
          </cell>
          <cell r="T912" t="str">
            <v>NEYDA BELISA</v>
          </cell>
          <cell r="U912" t="str">
            <v>ANAYA</v>
          </cell>
          <cell r="V912" t="str">
            <v>CUENCA</v>
          </cell>
          <cell r="W912" t="str">
            <v>SIN DATOS</v>
          </cell>
          <cell r="X912" t="str">
            <v>14/06/1993</v>
          </cell>
          <cell r="Y912" t="str">
            <v>Femenino</v>
          </cell>
          <cell r="Z912" t="str">
            <v>Soltero</v>
          </cell>
          <cell r="AA912" t="str">
            <v>C.P.TOCCSO-SAURI</v>
          </cell>
          <cell r="AB912" t="str">
            <v>10707894352</v>
          </cell>
          <cell r="AC912">
            <v>0</v>
          </cell>
          <cell r="AD912">
            <v>0</v>
          </cell>
          <cell r="AE912" t="str">
            <v>Superior Técnico</v>
          </cell>
          <cell r="AF912" t="str">
            <v>Técnico superior completo</v>
          </cell>
          <cell r="AG912" t="str">
            <v>TECNICO EN ENFERMERIA</v>
          </cell>
          <cell r="AH912" t="str">
            <v>TITULO</v>
          </cell>
        </row>
        <row r="913">
          <cell r="S913" t="str">
            <v>72202901</v>
          </cell>
          <cell r="T913" t="str">
            <v>LEIDY LAURA</v>
          </cell>
          <cell r="U913" t="str">
            <v>SILVERA</v>
          </cell>
          <cell r="V913" t="str">
            <v>REYNAGA</v>
          </cell>
          <cell r="W913" t="str">
            <v>SIN DATOS</v>
          </cell>
          <cell r="X913" t="str">
            <v>17/02/1992</v>
          </cell>
          <cell r="Y913" t="str">
            <v>Femenino</v>
          </cell>
          <cell r="Z913" t="str">
            <v>Soltero</v>
          </cell>
          <cell r="AA913" t="str">
            <v>AV. JOSE MARIA ARGUEDAS S/N</v>
          </cell>
          <cell r="AB913">
            <v>0</v>
          </cell>
          <cell r="AC913">
            <v>0</v>
          </cell>
          <cell r="AD913">
            <v>0</v>
          </cell>
          <cell r="AE913" t="str">
            <v>Superior Universitario</v>
          </cell>
          <cell r="AF913" t="str">
            <v>Superior completo</v>
          </cell>
          <cell r="AG913" t="str">
            <v>OBSTETRA</v>
          </cell>
          <cell r="AH913" t="str">
            <v>TITULO</v>
          </cell>
        </row>
        <row r="914">
          <cell r="S914" t="str">
            <v>461519577</v>
          </cell>
          <cell r="T914" t="str">
            <v>RADY</v>
          </cell>
          <cell r="U914" t="str">
            <v>ROJAS</v>
          </cell>
          <cell r="V914" t="str">
            <v>GARCIA</v>
          </cell>
          <cell r="W914" t="str">
            <v>SIN DATOS</v>
          </cell>
          <cell r="X914" t="str">
            <v>25/12/1989</v>
          </cell>
          <cell r="Y914" t="str">
            <v>Femenino</v>
          </cell>
          <cell r="Z914" t="str">
            <v>Soltero</v>
          </cell>
          <cell r="AA914" t="str">
            <v>SECTOR PUBLICO</v>
          </cell>
          <cell r="AB914">
            <v>0</v>
          </cell>
          <cell r="AC914">
            <v>0</v>
          </cell>
          <cell r="AD914">
            <v>0</v>
          </cell>
          <cell r="AE914" t="str">
            <v>Superior Universitario</v>
          </cell>
          <cell r="AF914" t="str">
            <v>Superior completo</v>
          </cell>
          <cell r="AG914" t="str">
            <v>OBSTETRA</v>
          </cell>
          <cell r="AH914" t="str">
            <v>TITULO</v>
          </cell>
        </row>
        <row r="915">
          <cell r="S915" t="str">
            <v>47205965</v>
          </cell>
          <cell r="T915" t="str">
            <v>MOISES</v>
          </cell>
          <cell r="U915" t="str">
            <v>LAGOS</v>
          </cell>
          <cell r="V915" t="str">
            <v>TALAVERANO</v>
          </cell>
          <cell r="W915" t="str">
            <v>SIN DATOS</v>
          </cell>
          <cell r="X915" t="str">
            <v>18/08/1991</v>
          </cell>
          <cell r="Y915" t="str">
            <v>Masculino</v>
          </cell>
          <cell r="Z915" t="str">
            <v>Soltero</v>
          </cell>
          <cell r="AA915" t="str">
            <v>PACCAYPAMPA</v>
          </cell>
          <cell r="AB915">
            <v>0</v>
          </cell>
          <cell r="AC915">
            <v>0</v>
          </cell>
          <cell r="AD915">
            <v>0</v>
          </cell>
          <cell r="AE915" t="str">
            <v>Secundaria</v>
          </cell>
          <cell r="AF915" t="str">
            <v>Secundaria completa</v>
          </cell>
          <cell r="AG915">
            <v>0</v>
          </cell>
          <cell r="AH915">
            <v>0</v>
          </cell>
        </row>
        <row r="916">
          <cell r="S916" t="str">
            <v>47920875</v>
          </cell>
          <cell r="T916" t="str">
            <v>ELIZABETH BIANCA</v>
          </cell>
          <cell r="U916" t="str">
            <v>FERNANDEZ</v>
          </cell>
          <cell r="V916" t="str">
            <v>AVELLANEDA</v>
          </cell>
          <cell r="W916" t="str">
            <v>SIN DATOS</v>
          </cell>
          <cell r="X916" t="str">
            <v>14/08/1992</v>
          </cell>
          <cell r="Y916" t="str">
            <v>Femenino</v>
          </cell>
          <cell r="Z916" t="str">
            <v>Soltero</v>
          </cell>
          <cell r="AA916" t="str">
            <v>NICOLAS AYLLON</v>
          </cell>
          <cell r="AB916">
            <v>0</v>
          </cell>
          <cell r="AC916" t="str">
            <v>ELIFER147@GMAIL.COM</v>
          </cell>
          <cell r="AD916" t="str">
            <v>949954749</v>
          </cell>
          <cell r="AE916" t="str">
            <v>Superior Universitario</v>
          </cell>
          <cell r="AF916" t="str">
            <v>Superior completo</v>
          </cell>
          <cell r="AG916" t="str">
            <v>MEDICO CIRUJANO</v>
          </cell>
          <cell r="AH916" t="str">
            <v>TITULO</v>
          </cell>
        </row>
        <row r="917">
          <cell r="S917" t="str">
            <v>73373881</v>
          </cell>
          <cell r="T917" t="str">
            <v>KATERIN</v>
          </cell>
          <cell r="U917" t="str">
            <v>DOMINGUEZ</v>
          </cell>
          <cell r="V917" t="str">
            <v>HUAMAN</v>
          </cell>
          <cell r="W917" t="str">
            <v>SIN DATOS</v>
          </cell>
          <cell r="X917" t="str">
            <v>18/10/1995</v>
          </cell>
          <cell r="Y917" t="str">
            <v>Femenino</v>
          </cell>
          <cell r="Z917" t="str">
            <v>Soltero</v>
          </cell>
          <cell r="AA917" t="str">
            <v>CERCADO ONGOY</v>
          </cell>
          <cell r="AB917">
            <v>0</v>
          </cell>
          <cell r="AC917">
            <v>0</v>
          </cell>
          <cell r="AD917">
            <v>0</v>
          </cell>
          <cell r="AE917">
            <v>0</v>
          </cell>
          <cell r="AF917">
            <v>0</v>
          </cell>
          <cell r="AG917">
            <v>0</v>
          </cell>
          <cell r="AH917">
            <v>0</v>
          </cell>
        </row>
        <row r="918">
          <cell r="S918" t="str">
            <v>31136918</v>
          </cell>
          <cell r="T918" t="str">
            <v>MIGUEL</v>
          </cell>
          <cell r="U918" t="str">
            <v>VASQUEZ</v>
          </cell>
          <cell r="V918" t="str">
            <v>HUAMAN</v>
          </cell>
          <cell r="W918">
            <v>0</v>
          </cell>
          <cell r="X918" t="str">
            <v>1958-03-08</v>
          </cell>
          <cell r="Y918" t="str">
            <v>Masculino</v>
          </cell>
          <cell r="Z918">
            <v>0</v>
          </cell>
          <cell r="AA918">
            <v>0</v>
          </cell>
          <cell r="AB918">
            <v>0</v>
          </cell>
          <cell r="AC918">
            <v>0</v>
          </cell>
          <cell r="AD918">
            <v>0</v>
          </cell>
          <cell r="AE918">
            <v>0</v>
          </cell>
          <cell r="AF918">
            <v>0</v>
          </cell>
          <cell r="AG918" t="str">
            <v>TECNICO EN ENFERMERIA</v>
          </cell>
          <cell r="AH918">
            <v>0</v>
          </cell>
        </row>
        <row r="919">
          <cell r="S919" t="str">
            <v>70144289</v>
          </cell>
          <cell r="T919" t="str">
            <v>SUSANA</v>
          </cell>
          <cell r="U919" t="str">
            <v>LIZANA</v>
          </cell>
          <cell r="V919" t="str">
            <v>SULCA</v>
          </cell>
          <cell r="W919" t="str">
            <v>SIN DATOS</v>
          </cell>
          <cell r="X919" t="str">
            <v>03/11/1990</v>
          </cell>
          <cell r="Y919" t="str">
            <v>Femenino</v>
          </cell>
          <cell r="Z919" t="str">
            <v>Soltero</v>
          </cell>
          <cell r="AA919" t="str">
            <v>COMUNIDAD DE MOZOBAMBA</v>
          </cell>
          <cell r="AB919">
            <v>0</v>
          </cell>
          <cell r="AC919">
            <v>0</v>
          </cell>
          <cell r="AD919" t="str">
            <v>990469886</v>
          </cell>
          <cell r="AE919" t="str">
            <v>Superior Técnico</v>
          </cell>
          <cell r="AF919" t="str">
            <v>Técnico superior completo</v>
          </cell>
          <cell r="AG919" t="str">
            <v>TECNICO EN ENFERMERIA</v>
          </cell>
          <cell r="AH919" t="str">
            <v>TITULO</v>
          </cell>
        </row>
        <row r="920">
          <cell r="S920" t="str">
            <v>46203453</v>
          </cell>
          <cell r="T920" t="str">
            <v>ROXANA</v>
          </cell>
          <cell r="U920" t="str">
            <v>ESPINOZA</v>
          </cell>
          <cell r="V920" t="str">
            <v>HUAMANÑAHUI</v>
          </cell>
          <cell r="W920" t="str">
            <v>SIN DATOS</v>
          </cell>
          <cell r="X920" t="str">
            <v>07/04/1988</v>
          </cell>
          <cell r="Y920" t="str">
            <v>Femenino</v>
          </cell>
          <cell r="Z920" t="str">
            <v>Soltero</v>
          </cell>
          <cell r="AA920" t="str">
            <v>LOS CELAJES</v>
          </cell>
          <cell r="AB920" t="str">
            <v>10462034534</v>
          </cell>
          <cell r="AC920" t="str">
            <v>roxan_874@hotmail.com</v>
          </cell>
          <cell r="AD920" t="str">
            <v>961869025</v>
          </cell>
          <cell r="AE920" t="str">
            <v>Superior Universitario</v>
          </cell>
          <cell r="AF920" t="str">
            <v>Superior completo</v>
          </cell>
          <cell r="AG920" t="str">
            <v>ENFERMERA(O)</v>
          </cell>
          <cell r="AH920" t="str">
            <v>TITULO</v>
          </cell>
        </row>
        <row r="921">
          <cell r="S921" t="str">
            <v>42380281</v>
          </cell>
          <cell r="T921" t="str">
            <v>PETRONILA HILDA</v>
          </cell>
          <cell r="U921" t="str">
            <v>TAYPE</v>
          </cell>
          <cell r="V921" t="str">
            <v>HUARACA</v>
          </cell>
          <cell r="W921" t="str">
            <v>SIN DATOS</v>
          </cell>
          <cell r="X921" t="str">
            <v>30/05/1984</v>
          </cell>
          <cell r="Y921" t="str">
            <v>Femenino</v>
          </cell>
          <cell r="Z921" t="str">
            <v>Soltero</v>
          </cell>
          <cell r="AA921" t="str">
            <v>LOS ROSALES</v>
          </cell>
          <cell r="AB921" t="str">
            <v>10423802818</v>
          </cell>
          <cell r="AC921">
            <v>0</v>
          </cell>
          <cell r="AD921" t="str">
            <v>953421399</v>
          </cell>
          <cell r="AE921" t="str">
            <v>Superior Técnico</v>
          </cell>
          <cell r="AF921" t="str">
            <v>Técnico superior completo</v>
          </cell>
          <cell r="AG921" t="str">
            <v>TECNICO EN ENFERMERIA</v>
          </cell>
          <cell r="AH921" t="str">
            <v>TITULO</v>
          </cell>
        </row>
        <row r="922">
          <cell r="S922" t="str">
            <v>43861934</v>
          </cell>
          <cell r="T922" t="str">
            <v>COPER</v>
          </cell>
          <cell r="U922" t="str">
            <v>CCORAHUA</v>
          </cell>
          <cell r="V922" t="str">
            <v>HUAMAN</v>
          </cell>
          <cell r="W922">
            <v>0</v>
          </cell>
          <cell r="X922" t="str">
            <v>1986-09-16</v>
          </cell>
          <cell r="Y922" t="str">
            <v>Masculino</v>
          </cell>
          <cell r="Z922">
            <v>0</v>
          </cell>
          <cell r="AA922">
            <v>0</v>
          </cell>
          <cell r="AB922" t="str">
            <v>10438619343</v>
          </cell>
          <cell r="AC922">
            <v>0</v>
          </cell>
          <cell r="AD922" t="str">
            <v>984373143</v>
          </cell>
          <cell r="AE922">
            <v>0</v>
          </cell>
          <cell r="AF922">
            <v>0</v>
          </cell>
          <cell r="AG922">
            <v>0</v>
          </cell>
          <cell r="AH922">
            <v>0</v>
          </cell>
        </row>
        <row r="923">
          <cell r="S923" t="str">
            <v>70442521</v>
          </cell>
          <cell r="T923" t="str">
            <v>ZULMA MEDALITH</v>
          </cell>
          <cell r="U923" t="str">
            <v>GUTIERREZ</v>
          </cell>
          <cell r="V923" t="str">
            <v>QUISPE</v>
          </cell>
          <cell r="W923">
            <v>0</v>
          </cell>
          <cell r="X923" t="str">
            <v>1988-08-27</v>
          </cell>
          <cell r="Y923" t="str">
            <v>Femenino</v>
          </cell>
          <cell r="Z923">
            <v>0</v>
          </cell>
          <cell r="AA923">
            <v>0</v>
          </cell>
          <cell r="AB923">
            <v>0</v>
          </cell>
          <cell r="AC923" t="str">
            <v>zuligu_88@hotmail.com</v>
          </cell>
          <cell r="AD923" t="str">
            <v>993614228</v>
          </cell>
          <cell r="AE923">
            <v>0</v>
          </cell>
          <cell r="AF923">
            <v>0</v>
          </cell>
          <cell r="AG923" t="str">
            <v>CIRUJANO DENTISTA</v>
          </cell>
          <cell r="AH923">
            <v>0</v>
          </cell>
        </row>
        <row r="924">
          <cell r="S924" t="str">
            <v>47504432</v>
          </cell>
          <cell r="T924" t="str">
            <v>ALIMBER HUGO</v>
          </cell>
          <cell r="U924" t="str">
            <v>RODRIGUEZ</v>
          </cell>
          <cell r="V924" t="str">
            <v>JUNCO</v>
          </cell>
          <cell r="W924">
            <v>0</v>
          </cell>
          <cell r="X924" t="str">
            <v>1992-04-17</v>
          </cell>
          <cell r="Y924" t="str">
            <v>Masculino</v>
          </cell>
          <cell r="Z924">
            <v>0</v>
          </cell>
          <cell r="AA924">
            <v>0</v>
          </cell>
          <cell r="AB924">
            <v>0</v>
          </cell>
          <cell r="AC924">
            <v>0</v>
          </cell>
          <cell r="AD924" t="str">
            <v>987150991</v>
          </cell>
          <cell r="AE924">
            <v>0</v>
          </cell>
          <cell r="AF924">
            <v>0</v>
          </cell>
          <cell r="AG924" t="str">
            <v>TECNICO EN COMPUTACION E INFORMATICA/EN COMPUTADORAS</v>
          </cell>
          <cell r="AH924" t="str">
            <v>TITULO</v>
          </cell>
        </row>
        <row r="925">
          <cell r="S925" t="str">
            <v>47862664</v>
          </cell>
          <cell r="T925" t="str">
            <v>YOSELIN</v>
          </cell>
          <cell r="U925" t="str">
            <v>TORRES</v>
          </cell>
          <cell r="V925" t="str">
            <v>PAMPAS</v>
          </cell>
          <cell r="W925" t="str">
            <v>SIN DATOS</v>
          </cell>
          <cell r="X925" t="str">
            <v>21/10/1991</v>
          </cell>
          <cell r="Y925" t="str">
            <v>Femenino</v>
          </cell>
          <cell r="Z925" t="str">
            <v>Soltero</v>
          </cell>
          <cell r="AA925" t="str">
            <v>CP RIO BLANCO</v>
          </cell>
          <cell r="AB925">
            <v>0</v>
          </cell>
          <cell r="AC925" t="str">
            <v>lirio_2110@hotmail.com</v>
          </cell>
          <cell r="AD925" t="str">
            <v>964188466</v>
          </cell>
          <cell r="AE925" t="str">
            <v>Superior Técnico</v>
          </cell>
          <cell r="AF925" t="str">
            <v>Técnico superior completo</v>
          </cell>
          <cell r="AG925" t="str">
            <v>TECNICO DE FARMACIA</v>
          </cell>
          <cell r="AH925" t="str">
            <v>TITULO</v>
          </cell>
        </row>
        <row r="926">
          <cell r="S926" t="str">
            <v>40190810</v>
          </cell>
          <cell r="T926" t="str">
            <v>MARTHA</v>
          </cell>
          <cell r="U926" t="str">
            <v>ORE</v>
          </cell>
          <cell r="V926" t="str">
            <v>CURI</v>
          </cell>
          <cell r="W926" t="str">
            <v>SIN DATOS</v>
          </cell>
          <cell r="X926" t="str">
            <v>26/10/1978</v>
          </cell>
          <cell r="Y926" t="str">
            <v>Femenino</v>
          </cell>
          <cell r="Z926" t="str">
            <v>Casado</v>
          </cell>
          <cell r="AA926" t="str">
            <v>C.P ROCCHACC</v>
          </cell>
          <cell r="AB926">
            <v>0</v>
          </cell>
          <cell r="AC926">
            <v>0</v>
          </cell>
          <cell r="AD926" t="str">
            <v>972463561</v>
          </cell>
          <cell r="AE926" t="str">
            <v>Secundaria</v>
          </cell>
          <cell r="AF926" t="str">
            <v>Secundaria incompleta</v>
          </cell>
          <cell r="AG926" t="str">
            <v>* SIN PROFESIÓN NI CARRERA TÉCNICA</v>
          </cell>
          <cell r="AH926">
            <v>0</v>
          </cell>
        </row>
        <row r="927">
          <cell r="S927" t="str">
            <v>45106657</v>
          </cell>
          <cell r="T927" t="str">
            <v>JANETH CONSUELO</v>
          </cell>
          <cell r="U927" t="str">
            <v>SULCA</v>
          </cell>
          <cell r="V927" t="str">
            <v>RUA</v>
          </cell>
          <cell r="W927" t="str">
            <v>SIN DATOS</v>
          </cell>
          <cell r="X927" t="str">
            <v>17/01/1986</v>
          </cell>
          <cell r="Y927" t="str">
            <v>Femenino</v>
          </cell>
          <cell r="Z927" t="str">
            <v>Soltero</v>
          </cell>
          <cell r="AA927" t="str">
            <v>SALAVERRY</v>
          </cell>
          <cell r="AB927">
            <v>0</v>
          </cell>
          <cell r="AC927">
            <v>0</v>
          </cell>
          <cell r="AD927">
            <v>0</v>
          </cell>
          <cell r="AE927" t="str">
            <v>Superior Universitario</v>
          </cell>
          <cell r="AF927" t="str">
            <v>Superior completo</v>
          </cell>
          <cell r="AG927" t="str">
            <v>ENFERMERA(O)</v>
          </cell>
          <cell r="AH927" t="str">
            <v>TITULO</v>
          </cell>
        </row>
        <row r="928">
          <cell r="S928" t="str">
            <v>47461315</v>
          </cell>
          <cell r="T928" t="str">
            <v>ANNE LISSETTE</v>
          </cell>
          <cell r="U928" t="str">
            <v>TAPIA</v>
          </cell>
          <cell r="V928" t="str">
            <v>ARIAS</v>
          </cell>
          <cell r="W928" t="str">
            <v>SIN DATOS</v>
          </cell>
          <cell r="X928" t="str">
            <v>07/08/1992</v>
          </cell>
          <cell r="Y928" t="str">
            <v>Femenino</v>
          </cell>
          <cell r="Z928" t="str">
            <v>Soltero</v>
          </cell>
          <cell r="AA928" t="str">
            <v>P.J. HUNTER CA HAITI 105</v>
          </cell>
          <cell r="AB928" t="str">
            <v>10474613157</v>
          </cell>
          <cell r="AC928" t="str">
            <v>anne_67_3@hotmail.com</v>
          </cell>
          <cell r="AD928" t="str">
            <v>992744336</v>
          </cell>
          <cell r="AE928" t="str">
            <v>Superior Universitario</v>
          </cell>
          <cell r="AF928" t="str">
            <v>Superior completo</v>
          </cell>
          <cell r="AG928" t="str">
            <v>ENFERMERA(O)</v>
          </cell>
          <cell r="AH928" t="str">
            <v>TITULO</v>
          </cell>
        </row>
        <row r="929">
          <cell r="S929" t="str">
            <v>48196219</v>
          </cell>
          <cell r="T929" t="str">
            <v>LORENA DARLY</v>
          </cell>
          <cell r="U929" t="str">
            <v>CALCINA</v>
          </cell>
          <cell r="V929" t="str">
            <v>HUAYTA</v>
          </cell>
          <cell r="W929" t="str">
            <v>SIN DATOS</v>
          </cell>
          <cell r="X929" t="str">
            <v>22/01/1994</v>
          </cell>
          <cell r="Y929" t="str">
            <v>Femenino</v>
          </cell>
          <cell r="Z929" t="str">
            <v>Soltero</v>
          </cell>
          <cell r="AA929" t="str">
            <v>SIN DATOS</v>
          </cell>
          <cell r="AB929">
            <v>0</v>
          </cell>
          <cell r="AC929">
            <v>0</v>
          </cell>
          <cell r="AD929">
            <v>0</v>
          </cell>
          <cell r="AE929" t="str">
            <v>Superior Universitario</v>
          </cell>
          <cell r="AF929" t="str">
            <v>Superior completo</v>
          </cell>
          <cell r="AG929" t="str">
            <v>ENFERMERA(O)</v>
          </cell>
          <cell r="AH929" t="str">
            <v>TITULO</v>
          </cell>
        </row>
        <row r="930">
          <cell r="S930" t="str">
            <v>45902024</v>
          </cell>
          <cell r="T930" t="str">
            <v>MARIA</v>
          </cell>
          <cell r="U930" t="str">
            <v>ROMAN</v>
          </cell>
          <cell r="V930" t="str">
            <v>LUDEÑA</v>
          </cell>
          <cell r="W930" t="str">
            <v>SIN DATOS</v>
          </cell>
          <cell r="X930" t="str">
            <v>16/06/1989</v>
          </cell>
          <cell r="Y930" t="str">
            <v>Femenino</v>
          </cell>
          <cell r="Z930" t="str">
            <v>Soltero</v>
          </cell>
          <cell r="AA930" t="str">
            <v>ANEXO VILLA MARAY PATA</v>
          </cell>
          <cell r="AB930">
            <v>0</v>
          </cell>
          <cell r="AC930">
            <v>0</v>
          </cell>
          <cell r="AD930">
            <v>0</v>
          </cell>
          <cell r="AE930" t="str">
            <v>Superior Técnico</v>
          </cell>
          <cell r="AF930" t="str">
            <v>Técnico superior completo</v>
          </cell>
          <cell r="AG930" t="str">
            <v>TECNICO EN ENFERMERIA</v>
          </cell>
          <cell r="AH930" t="str">
            <v>TITULO</v>
          </cell>
        </row>
        <row r="931">
          <cell r="S931" t="str">
            <v>72543042</v>
          </cell>
          <cell r="T931" t="str">
            <v>KATHERINE FERNANDA</v>
          </cell>
          <cell r="U931" t="str">
            <v>CASAFRANCA</v>
          </cell>
          <cell r="V931" t="str">
            <v>SERRANO</v>
          </cell>
          <cell r="W931" t="str">
            <v>SIN DATOS</v>
          </cell>
          <cell r="X931" t="str">
            <v>30/12/1991</v>
          </cell>
          <cell r="Y931" t="str">
            <v>Femenino</v>
          </cell>
          <cell r="Z931" t="str">
            <v>Soltero</v>
          </cell>
          <cell r="AA931" t="str">
            <v>AMAUTA</v>
          </cell>
          <cell r="AB931">
            <v>0</v>
          </cell>
          <cell r="AC931">
            <v>0</v>
          </cell>
          <cell r="AD931">
            <v>0</v>
          </cell>
          <cell r="AE931" t="str">
            <v>Superior Universitario</v>
          </cell>
          <cell r="AF931" t="str">
            <v>Superior completo</v>
          </cell>
          <cell r="AG931" t="str">
            <v>MEDICO CIRUJANO</v>
          </cell>
          <cell r="AH931" t="str">
            <v>TITULO</v>
          </cell>
        </row>
        <row r="932">
          <cell r="S932" t="str">
            <v>70811760</v>
          </cell>
          <cell r="T932" t="str">
            <v>ABDON</v>
          </cell>
          <cell r="U932" t="str">
            <v>LUDEÑA</v>
          </cell>
          <cell r="V932" t="str">
            <v>HUAMANI</v>
          </cell>
          <cell r="W932" t="str">
            <v>SIN DATOS</v>
          </cell>
          <cell r="X932" t="str">
            <v>14/05/1995</v>
          </cell>
          <cell r="Y932" t="str">
            <v>Masculino</v>
          </cell>
          <cell r="Z932" t="str">
            <v>Soltero</v>
          </cell>
          <cell r="AA932" t="str">
            <v>SIN DATOS</v>
          </cell>
          <cell r="AB932">
            <v>0</v>
          </cell>
          <cell r="AC932">
            <v>0</v>
          </cell>
          <cell r="AD932">
            <v>0</v>
          </cell>
          <cell r="AE932" t="str">
            <v>Superior Técnico</v>
          </cell>
          <cell r="AF932" t="str">
            <v>Técnico superior completo</v>
          </cell>
          <cell r="AG932" t="str">
            <v>TECNICO EN ENFERMERIA</v>
          </cell>
          <cell r="AH932" t="str">
            <v>TITULO</v>
          </cell>
        </row>
        <row r="933">
          <cell r="S933" t="str">
            <v>70811760</v>
          </cell>
          <cell r="T933" t="str">
            <v>ABDON</v>
          </cell>
          <cell r="U933" t="str">
            <v>LUDEÑA</v>
          </cell>
          <cell r="V933" t="str">
            <v>HUAMANI</v>
          </cell>
          <cell r="W933" t="str">
            <v>SIN DATOS</v>
          </cell>
          <cell r="X933" t="str">
            <v>14/05/1995</v>
          </cell>
          <cell r="Y933" t="str">
            <v>Masculino</v>
          </cell>
          <cell r="Z933" t="str">
            <v>Soltero</v>
          </cell>
          <cell r="AA933" t="str">
            <v>SIN DATOS</v>
          </cell>
          <cell r="AB933">
            <v>0</v>
          </cell>
          <cell r="AC933">
            <v>0</v>
          </cell>
          <cell r="AD933">
            <v>0</v>
          </cell>
          <cell r="AE933" t="str">
            <v>Superior Técnico</v>
          </cell>
          <cell r="AF933" t="str">
            <v>Técnico superior completo</v>
          </cell>
          <cell r="AG933" t="str">
            <v>TECNICO EN ENFERMERIA</v>
          </cell>
          <cell r="AH933" t="str">
            <v>TITULO</v>
          </cell>
        </row>
        <row r="934">
          <cell r="S934" t="str">
            <v>42801186</v>
          </cell>
          <cell r="T934" t="str">
            <v>GRISAIDA</v>
          </cell>
          <cell r="U934" t="str">
            <v>FERNANDEZ</v>
          </cell>
          <cell r="V934" t="str">
            <v>HUAMAN</v>
          </cell>
          <cell r="W934" t="str">
            <v>SIN DATOS</v>
          </cell>
          <cell r="X934" t="str">
            <v>30/08/1984</v>
          </cell>
          <cell r="Y934" t="str">
            <v>Femenino</v>
          </cell>
          <cell r="Z934" t="str">
            <v>Soltero</v>
          </cell>
          <cell r="AA934" t="str">
            <v>C.P. ROCCHACC,C.P. ROCCHACC,C.P. ROCCHACC</v>
          </cell>
          <cell r="AB934">
            <v>0</v>
          </cell>
          <cell r="AC934">
            <v>0</v>
          </cell>
          <cell r="AD934">
            <v>0</v>
          </cell>
          <cell r="AE934" t="str">
            <v>Secundaria</v>
          </cell>
          <cell r="AF934" t="str">
            <v>Secundaria completa</v>
          </cell>
          <cell r="AG934">
            <v>0</v>
          </cell>
          <cell r="AH934">
            <v>0</v>
          </cell>
        </row>
        <row r="935">
          <cell r="S935" t="str">
            <v>45998819</v>
          </cell>
          <cell r="T935" t="str">
            <v>JUDITH</v>
          </cell>
          <cell r="U935" t="str">
            <v>QUISPE</v>
          </cell>
          <cell r="V935" t="str">
            <v>AVENDAÑO</v>
          </cell>
          <cell r="W935" t="str">
            <v>SIN DATOS</v>
          </cell>
          <cell r="X935" t="str">
            <v>18/10/1989</v>
          </cell>
          <cell r="Y935" t="str">
            <v>Femenino</v>
          </cell>
          <cell r="Z935" t="str">
            <v>Soltero</v>
          </cell>
          <cell r="AA935" t="str">
            <v>AV. AYACUCHO S/N</v>
          </cell>
          <cell r="AB935">
            <v>0</v>
          </cell>
          <cell r="AC935">
            <v>0</v>
          </cell>
          <cell r="AD935">
            <v>0</v>
          </cell>
          <cell r="AE935" t="str">
            <v>Superior Universitario</v>
          </cell>
          <cell r="AF935" t="str">
            <v>Superior completo</v>
          </cell>
          <cell r="AG935" t="str">
            <v>ENFERMERA(O)</v>
          </cell>
          <cell r="AH935" t="str">
            <v>TITULO</v>
          </cell>
        </row>
        <row r="936">
          <cell r="S936" t="str">
            <v>44545255</v>
          </cell>
          <cell r="T936" t="str">
            <v>SHIRLEY</v>
          </cell>
          <cell r="U936" t="str">
            <v>VILLANUEVA</v>
          </cell>
          <cell r="V936" t="str">
            <v>CRUZ</v>
          </cell>
          <cell r="W936">
            <v>0</v>
          </cell>
          <cell r="X936" t="str">
            <v>1987-02-28</v>
          </cell>
          <cell r="Y936" t="str">
            <v>Femenino</v>
          </cell>
          <cell r="Z936">
            <v>0</v>
          </cell>
          <cell r="AA936">
            <v>0</v>
          </cell>
          <cell r="AB936" t="str">
            <v>10344545255</v>
          </cell>
          <cell r="AC936" t="str">
            <v>graceful_charity_28@hotmail.com</v>
          </cell>
          <cell r="AD936" t="str">
            <v>958398644</v>
          </cell>
          <cell r="AE936">
            <v>0</v>
          </cell>
          <cell r="AF936">
            <v>0</v>
          </cell>
          <cell r="AG936">
            <v>0</v>
          </cell>
          <cell r="AH936">
            <v>0</v>
          </cell>
        </row>
        <row r="937">
          <cell r="S937" t="str">
            <v>45858383</v>
          </cell>
          <cell r="T937" t="str">
            <v>JHUSTY JHAJAIRA</v>
          </cell>
          <cell r="U937" t="str">
            <v>CHAVEZ</v>
          </cell>
          <cell r="V937" t="str">
            <v>RODRIGUEZ</v>
          </cell>
          <cell r="W937">
            <v>0</v>
          </cell>
          <cell r="X937" t="str">
            <v>1989-05-15</v>
          </cell>
          <cell r="Y937" t="str">
            <v>Femenino</v>
          </cell>
          <cell r="Z937">
            <v>0</v>
          </cell>
          <cell r="AA937">
            <v>0</v>
          </cell>
          <cell r="AB937">
            <v>0</v>
          </cell>
          <cell r="AC937" t="str">
            <v>recomensar_14_19@hotmail.com</v>
          </cell>
          <cell r="AD937" t="str">
            <v>969800559</v>
          </cell>
          <cell r="AE937">
            <v>0</v>
          </cell>
          <cell r="AF937">
            <v>0</v>
          </cell>
          <cell r="AG937" t="str">
            <v>PSICOLOGO</v>
          </cell>
          <cell r="AH937">
            <v>0</v>
          </cell>
        </row>
        <row r="938">
          <cell r="S938" t="str">
            <v>46311805</v>
          </cell>
          <cell r="T938" t="str">
            <v>JOCELYN ANABELLE</v>
          </cell>
          <cell r="U938" t="str">
            <v>QUISPE</v>
          </cell>
          <cell r="V938" t="str">
            <v>ROMERO</v>
          </cell>
          <cell r="W938">
            <v>0</v>
          </cell>
          <cell r="X938" t="str">
            <v>1990-03-23</v>
          </cell>
          <cell r="Y938" t="str">
            <v>Femenino</v>
          </cell>
          <cell r="Z938">
            <v>0</v>
          </cell>
          <cell r="AA938">
            <v>0</v>
          </cell>
          <cell r="AB938">
            <v>0</v>
          </cell>
          <cell r="AC938" t="str">
            <v>jociney_23@hotmail.com</v>
          </cell>
          <cell r="AD938" t="str">
            <v>3238761</v>
          </cell>
          <cell r="AE938">
            <v>0</v>
          </cell>
          <cell r="AF938">
            <v>0</v>
          </cell>
          <cell r="AG938" t="str">
            <v>OBSTETRA</v>
          </cell>
          <cell r="AH938">
            <v>0</v>
          </cell>
        </row>
        <row r="939">
          <cell r="S939" t="str">
            <v>42355037</v>
          </cell>
          <cell r="T939" t="str">
            <v>EDUAR ALBERTO</v>
          </cell>
          <cell r="U939" t="str">
            <v>GORMAS</v>
          </cell>
          <cell r="V939" t="str">
            <v>CHAVEZ</v>
          </cell>
          <cell r="W939" t="str">
            <v>SIN DATOS</v>
          </cell>
          <cell r="X939" t="str">
            <v>12/04/1984</v>
          </cell>
          <cell r="Y939" t="str">
            <v>Masculino</v>
          </cell>
          <cell r="Z939" t="str">
            <v>Soltero</v>
          </cell>
          <cell r="AA939" t="str">
            <v>JR.LOS ROSALES SN</v>
          </cell>
          <cell r="AB939" t="str">
            <v>10423550371</v>
          </cell>
          <cell r="AC939" t="str">
            <v>algocha8@gmail.com</v>
          </cell>
          <cell r="AD939" t="str">
            <v>973692458</v>
          </cell>
          <cell r="AE939" t="str">
            <v>Superior Técnico</v>
          </cell>
          <cell r="AF939" t="str">
            <v>Técnico superior completo</v>
          </cell>
          <cell r="AG939" t="str">
            <v>TECNICO EN ENFERMERIA</v>
          </cell>
          <cell r="AH939" t="str">
            <v>TITULO</v>
          </cell>
        </row>
        <row r="940">
          <cell r="S940" t="str">
            <v>45242027</v>
          </cell>
          <cell r="T940" t="str">
            <v>YOHN ELVIS</v>
          </cell>
          <cell r="U940" t="str">
            <v>CACERES</v>
          </cell>
          <cell r="V940" t="str">
            <v>RIVERA</v>
          </cell>
          <cell r="W940" t="str">
            <v>SIN DATOS</v>
          </cell>
          <cell r="X940" t="str">
            <v>05/06/1988</v>
          </cell>
          <cell r="Y940" t="str">
            <v>Masculino</v>
          </cell>
          <cell r="Z940" t="str">
            <v>Casado</v>
          </cell>
          <cell r="AA940" t="str">
            <v>BARRIO PACHAPUQUIO</v>
          </cell>
          <cell r="AB940" t="str">
            <v>10452420274</v>
          </cell>
          <cell r="AC940" t="str">
            <v>yoel969@gmail.com</v>
          </cell>
          <cell r="AD940" t="str">
            <v>941470101</v>
          </cell>
          <cell r="AE940" t="str">
            <v>Superior Universitario</v>
          </cell>
          <cell r="AF940" t="str">
            <v>Superior completo</v>
          </cell>
          <cell r="AG940" t="str">
            <v>ENFERMERA(O)</v>
          </cell>
          <cell r="AH940" t="str">
            <v>TITULO</v>
          </cell>
        </row>
        <row r="941">
          <cell r="S941" t="str">
            <v>31481857</v>
          </cell>
          <cell r="T941" t="str">
            <v>PILAR</v>
          </cell>
          <cell r="U941" t="str">
            <v>CONTRERAS</v>
          </cell>
          <cell r="V941" t="str">
            <v>ALFARO</v>
          </cell>
          <cell r="W941" t="str">
            <v>SIN DATOS</v>
          </cell>
          <cell r="X941" t="str">
            <v>14/01/1967</v>
          </cell>
          <cell r="Y941" t="str">
            <v>Femenino</v>
          </cell>
          <cell r="Z941" t="str">
            <v>Soltero</v>
          </cell>
          <cell r="AA941" t="str">
            <v>JR.AMARGURA S/N</v>
          </cell>
          <cell r="AB941" t="str">
            <v>10314818577</v>
          </cell>
          <cell r="AC941" t="str">
            <v>mrocobamba@gmail</v>
          </cell>
          <cell r="AD941" t="str">
            <v>983773555</v>
          </cell>
          <cell r="AE941" t="str">
            <v>Primaria</v>
          </cell>
          <cell r="AF941" t="str">
            <v>Primaria incompleta</v>
          </cell>
          <cell r="AG941">
            <v>0</v>
          </cell>
          <cell r="AH941">
            <v>0</v>
          </cell>
        </row>
        <row r="942">
          <cell r="S942" t="str">
            <v>41663001</v>
          </cell>
          <cell r="T942" t="str">
            <v>TATIANA ROXANA</v>
          </cell>
          <cell r="U942" t="str">
            <v>CASTILLO</v>
          </cell>
          <cell r="V942" t="str">
            <v>GAMARRA</v>
          </cell>
          <cell r="W942">
            <v>0</v>
          </cell>
          <cell r="X942" t="str">
            <v>1980-07-16</v>
          </cell>
          <cell r="Y942" t="str">
            <v>Femenino</v>
          </cell>
          <cell r="Z942">
            <v>0</v>
          </cell>
          <cell r="AA942">
            <v>0</v>
          </cell>
          <cell r="AB942" t="str">
            <v>10416630017</v>
          </cell>
          <cell r="AC942" t="str">
            <v>tatiam_cast@hotmail.com</v>
          </cell>
          <cell r="AD942" t="str">
            <v>973348346</v>
          </cell>
          <cell r="AE942">
            <v>0</v>
          </cell>
          <cell r="AF942">
            <v>0</v>
          </cell>
          <cell r="AG942" t="str">
            <v>PSICOLOGO</v>
          </cell>
          <cell r="AH942">
            <v>0</v>
          </cell>
        </row>
        <row r="943">
          <cell r="S943" t="str">
            <v>42303475</v>
          </cell>
          <cell r="T943" t="str">
            <v>YOVANA</v>
          </cell>
          <cell r="U943" t="str">
            <v>LIMA</v>
          </cell>
          <cell r="V943" t="str">
            <v>SOTO</v>
          </cell>
          <cell r="W943" t="str">
            <v>SIN DATOS</v>
          </cell>
          <cell r="X943" t="str">
            <v>16/11/1983</v>
          </cell>
          <cell r="Y943" t="str">
            <v>Femenino</v>
          </cell>
          <cell r="Z943" t="str">
            <v>Soltero</v>
          </cell>
          <cell r="AA943" t="str">
            <v>LOS SAUCES</v>
          </cell>
          <cell r="AB943">
            <v>0</v>
          </cell>
          <cell r="AC943" t="str">
            <v>limayovis25@gmail.com,Yoviss_ls@hotmail.com</v>
          </cell>
          <cell r="AD943" t="str">
            <v>974212634</v>
          </cell>
          <cell r="AE943" t="str">
            <v>Superior Universitario</v>
          </cell>
          <cell r="AF943" t="str">
            <v>Superior completo</v>
          </cell>
          <cell r="AG943" t="str">
            <v>OBSTETRA</v>
          </cell>
          <cell r="AH943" t="str">
            <v>TITULO</v>
          </cell>
        </row>
        <row r="944">
          <cell r="S944" t="str">
            <v>46773318</v>
          </cell>
          <cell r="T944" t="str">
            <v>EDISON</v>
          </cell>
          <cell r="U944" t="str">
            <v>ATAO</v>
          </cell>
          <cell r="V944" t="str">
            <v>RINCON</v>
          </cell>
          <cell r="W944">
            <v>0</v>
          </cell>
          <cell r="X944" t="str">
            <v>1991-02-07</v>
          </cell>
          <cell r="Y944" t="str">
            <v>Masculino</v>
          </cell>
          <cell r="Z944">
            <v>0</v>
          </cell>
          <cell r="AA944">
            <v>0</v>
          </cell>
          <cell r="AB944">
            <v>0</v>
          </cell>
          <cell r="AC944" t="str">
            <v>ear_0702@hotmail.com</v>
          </cell>
          <cell r="AD944" t="str">
            <v>993326373</v>
          </cell>
          <cell r="AE944">
            <v>0</v>
          </cell>
          <cell r="AF944">
            <v>0</v>
          </cell>
          <cell r="AG944" t="str">
            <v>CIRUJANO DENTISTA</v>
          </cell>
          <cell r="AH944" t="str">
            <v>TITULO</v>
          </cell>
        </row>
        <row r="945">
          <cell r="S945" t="str">
            <v>70438869</v>
          </cell>
          <cell r="T945" t="str">
            <v>OLGER</v>
          </cell>
          <cell r="U945" t="str">
            <v>ZARATE</v>
          </cell>
          <cell r="V945" t="str">
            <v>CASTRO</v>
          </cell>
          <cell r="W945">
            <v>0</v>
          </cell>
          <cell r="X945" t="str">
            <v>1988-05-14</v>
          </cell>
          <cell r="Y945" t="str">
            <v>Masculino</v>
          </cell>
          <cell r="Z945">
            <v>0</v>
          </cell>
          <cell r="AA945">
            <v>0</v>
          </cell>
          <cell r="AB945" t="str">
            <v>10704388697</v>
          </cell>
          <cell r="AC945" t="str">
            <v>olgerzc@gmail.com</v>
          </cell>
          <cell r="AD945" t="str">
            <v>966537909</v>
          </cell>
          <cell r="AE945">
            <v>0</v>
          </cell>
          <cell r="AF945">
            <v>0</v>
          </cell>
          <cell r="AG945" t="str">
            <v>MEDICO CIRUJANO</v>
          </cell>
          <cell r="AH945">
            <v>0</v>
          </cell>
        </row>
        <row r="946">
          <cell r="S946" t="str">
            <v>46970259</v>
          </cell>
          <cell r="T946" t="str">
            <v>BRIGITTE GERALDINE</v>
          </cell>
          <cell r="U946" t="str">
            <v>CALLA</v>
          </cell>
          <cell r="V946" t="str">
            <v>ARIZACA</v>
          </cell>
          <cell r="W946">
            <v>0</v>
          </cell>
          <cell r="X946" t="str">
            <v>1991-06-22</v>
          </cell>
          <cell r="Y946" t="str">
            <v>Femenino</v>
          </cell>
          <cell r="Z946">
            <v>0</v>
          </cell>
          <cell r="AA946">
            <v>0</v>
          </cell>
          <cell r="AB946">
            <v>0</v>
          </cell>
          <cell r="AC946" t="str">
            <v>briyeica@gmail.com</v>
          </cell>
          <cell r="AD946" t="str">
            <v>984411156</v>
          </cell>
          <cell r="AE946">
            <v>0</v>
          </cell>
          <cell r="AF946">
            <v>0</v>
          </cell>
          <cell r="AG946" t="str">
            <v>NUTRICIONISTA</v>
          </cell>
          <cell r="AH946" t="str">
            <v>TITULO</v>
          </cell>
        </row>
        <row r="947">
          <cell r="S947" t="str">
            <v>80063792</v>
          </cell>
          <cell r="T947" t="str">
            <v>MILAGROS ROCIO</v>
          </cell>
          <cell r="U947" t="str">
            <v>VIDALES</v>
          </cell>
          <cell r="V947" t="str">
            <v>JIMENEZ</v>
          </cell>
          <cell r="W947" t="str">
            <v>SIN DATOS</v>
          </cell>
          <cell r="X947" t="str">
            <v>21/10/1978</v>
          </cell>
          <cell r="Y947" t="str">
            <v>Femenino</v>
          </cell>
          <cell r="Z947" t="str">
            <v>Soltero</v>
          </cell>
          <cell r="AA947" t="str">
            <v>JR.LIMA 1413</v>
          </cell>
          <cell r="AB947">
            <v>0</v>
          </cell>
          <cell r="AC947" t="str">
            <v>rociovidales2108@hotmail.com</v>
          </cell>
          <cell r="AD947" t="str">
            <v>992774343</v>
          </cell>
          <cell r="AE947" t="str">
            <v>Superior Universitario</v>
          </cell>
          <cell r="AF947" t="str">
            <v>Superior completo</v>
          </cell>
          <cell r="AG947" t="str">
            <v>PSICOLOGO</v>
          </cell>
          <cell r="AH947" t="str">
            <v>TITULO</v>
          </cell>
        </row>
        <row r="948">
          <cell r="S948" t="str">
            <v>47030710</v>
          </cell>
          <cell r="T948" t="str">
            <v>MARILUZ</v>
          </cell>
          <cell r="U948" t="str">
            <v>ÑAHUIS</v>
          </cell>
          <cell r="V948" t="str">
            <v>ALVITES</v>
          </cell>
          <cell r="W948">
            <v>0</v>
          </cell>
          <cell r="X948" t="str">
            <v>1991-06-08</v>
          </cell>
          <cell r="Y948" t="str">
            <v>Femenino</v>
          </cell>
          <cell r="Z948">
            <v>0</v>
          </cell>
          <cell r="AA948">
            <v>0</v>
          </cell>
          <cell r="AB948">
            <v>0</v>
          </cell>
          <cell r="AC948">
            <v>0</v>
          </cell>
          <cell r="AD948" t="str">
            <v>959681724</v>
          </cell>
          <cell r="AE948">
            <v>0</v>
          </cell>
          <cell r="AF948">
            <v>0</v>
          </cell>
          <cell r="AG948" t="str">
            <v>* SIN PROFESIÓN NI CARRERA TÉCNICA</v>
          </cell>
          <cell r="AH948">
            <v>0</v>
          </cell>
        </row>
        <row r="949">
          <cell r="S949" t="str">
            <v>41773550</v>
          </cell>
          <cell r="T949" t="str">
            <v>RENATO</v>
          </cell>
          <cell r="U949" t="str">
            <v>LOVATON</v>
          </cell>
          <cell r="V949" t="str">
            <v>BERRIO</v>
          </cell>
          <cell r="W949" t="str">
            <v>SIN DATOS</v>
          </cell>
          <cell r="X949" t="str">
            <v>18/04/1982</v>
          </cell>
          <cell r="Y949" t="str">
            <v>Masculino</v>
          </cell>
          <cell r="Z949" t="str">
            <v>Soltero</v>
          </cell>
          <cell r="AA949" t="str">
            <v>NELSON GUIA GONZALES EDIFICIO D 465</v>
          </cell>
          <cell r="AB949">
            <v>0</v>
          </cell>
          <cell r="AC949" t="str">
            <v>renato24931@hotmail.com</v>
          </cell>
          <cell r="AD949" t="str">
            <v>920266304</v>
          </cell>
          <cell r="AE949" t="str">
            <v>Superior Universitario</v>
          </cell>
          <cell r="AF949" t="str">
            <v>Superior completo</v>
          </cell>
          <cell r="AG949" t="str">
            <v>CIRUJANO DENTISTA</v>
          </cell>
          <cell r="AH949" t="str">
            <v>TITULO</v>
          </cell>
        </row>
        <row r="950">
          <cell r="S950" t="str">
            <v>43522445</v>
          </cell>
          <cell r="T950" t="str">
            <v>JOHN PAUL</v>
          </cell>
          <cell r="U950" t="str">
            <v>VEGA</v>
          </cell>
          <cell r="V950" t="str">
            <v>ATME</v>
          </cell>
          <cell r="W950" t="str">
            <v>SIN DATOS</v>
          </cell>
          <cell r="X950" t="str">
            <v>08/03/1986</v>
          </cell>
          <cell r="Y950" t="str">
            <v>Masculino</v>
          </cell>
          <cell r="Z950" t="str">
            <v>Soltero</v>
          </cell>
          <cell r="AA950" t="str">
            <v>URB.ISABEL BARRETO MZ.H LT.10 II ETAPA</v>
          </cell>
          <cell r="AB950" t="str">
            <v>10435224453</v>
          </cell>
          <cell r="AC950" t="str">
            <v>paulveat@gmail.com</v>
          </cell>
          <cell r="AD950" t="str">
            <v>969746908</v>
          </cell>
          <cell r="AE950" t="str">
            <v>Superior Universitario</v>
          </cell>
          <cell r="AF950" t="str">
            <v>Superior completo</v>
          </cell>
          <cell r="AG950" t="str">
            <v>PSICOLOGO</v>
          </cell>
          <cell r="AH950" t="str">
            <v>TITULO</v>
          </cell>
        </row>
        <row r="951">
          <cell r="S951" t="str">
            <v>09692234</v>
          </cell>
          <cell r="T951" t="str">
            <v>HERMELINDA</v>
          </cell>
          <cell r="U951" t="str">
            <v>CCOPA</v>
          </cell>
          <cell r="V951" t="str">
            <v>CARRASCO</v>
          </cell>
          <cell r="W951" t="str">
            <v>SIN DATOS</v>
          </cell>
          <cell r="X951" t="str">
            <v>08/04/1972</v>
          </cell>
          <cell r="Y951" t="str">
            <v>Femenino</v>
          </cell>
          <cell r="Z951" t="str">
            <v>Soltero</v>
          </cell>
          <cell r="AA951" t="str">
            <v>BARRIO STA.ROSA ALTA</v>
          </cell>
          <cell r="AB951" t="str">
            <v>10096922341</v>
          </cell>
          <cell r="AC951">
            <v>0</v>
          </cell>
          <cell r="AD951">
            <v>0</v>
          </cell>
          <cell r="AE951" t="str">
            <v>Secundaria</v>
          </cell>
          <cell r="AF951" t="str">
            <v>Secundaria incompleta</v>
          </cell>
          <cell r="AG951">
            <v>0</v>
          </cell>
          <cell r="AH951">
            <v>0</v>
          </cell>
        </row>
        <row r="952">
          <cell r="S952" t="str">
            <v>09928166</v>
          </cell>
          <cell r="T952" t="str">
            <v>MADELIN</v>
          </cell>
          <cell r="U952" t="str">
            <v>LEGUIA</v>
          </cell>
          <cell r="V952" t="str">
            <v>ALCARRAZ</v>
          </cell>
          <cell r="W952" t="str">
            <v>SIN DATOS</v>
          </cell>
          <cell r="X952" t="str">
            <v>27/06/1971</v>
          </cell>
          <cell r="Y952" t="str">
            <v>Femenino</v>
          </cell>
          <cell r="Z952" t="str">
            <v>Soltero</v>
          </cell>
          <cell r="AA952" t="str">
            <v>JR. AYACUCHO 102</v>
          </cell>
          <cell r="AB952" t="str">
            <v>10099281664</v>
          </cell>
          <cell r="AC952" t="str">
            <v>madeleal2010@hotmail.com</v>
          </cell>
          <cell r="AD952" t="str">
            <v>992751762,992751762</v>
          </cell>
          <cell r="AE952" t="str">
            <v>Superior Universitario</v>
          </cell>
          <cell r="AF952" t="str">
            <v>Superior completo</v>
          </cell>
          <cell r="AG952" t="str">
            <v>CIRUJANO DENTISTA</v>
          </cell>
          <cell r="AH952" t="str">
            <v>TITULO</v>
          </cell>
        </row>
        <row r="953">
          <cell r="S953" t="str">
            <v>06464373</v>
          </cell>
          <cell r="T953" t="str">
            <v>MANUEL JESUS</v>
          </cell>
          <cell r="U953" t="str">
            <v>DUEÑAS</v>
          </cell>
          <cell r="V953" t="str">
            <v>MALDONADO</v>
          </cell>
          <cell r="W953" t="str">
            <v>SIN DATOS</v>
          </cell>
          <cell r="X953" t="str">
            <v>25/12/1948</v>
          </cell>
          <cell r="Y953" t="str">
            <v>Masculino</v>
          </cell>
          <cell r="Z953" t="str">
            <v>Casado</v>
          </cell>
          <cell r="AA953" t="str">
            <v>CAPITAN DE NAVIO ULISES DELBOY 1271</v>
          </cell>
          <cell r="AB953">
            <v>0</v>
          </cell>
          <cell r="AC953" t="str">
            <v>copsipro_maduma@hotmail.com</v>
          </cell>
          <cell r="AD953" t="str">
            <v>953765845</v>
          </cell>
          <cell r="AE953" t="str">
            <v>Superior Universitario</v>
          </cell>
          <cell r="AF953" t="str">
            <v>Superior completo</v>
          </cell>
          <cell r="AG953" t="str">
            <v>PSICOLOGO</v>
          </cell>
          <cell r="AH953" t="str">
            <v>TITULO</v>
          </cell>
        </row>
        <row r="954">
          <cell r="S954" t="str">
            <v>41323228</v>
          </cell>
          <cell r="T954" t="str">
            <v>HUBER ENRIQUE</v>
          </cell>
          <cell r="U954" t="str">
            <v>LLUEN</v>
          </cell>
          <cell r="V954" t="str">
            <v>TULLUME</v>
          </cell>
          <cell r="W954" t="str">
            <v>SIN DATOS</v>
          </cell>
          <cell r="X954" t="str">
            <v>12/12/1981</v>
          </cell>
          <cell r="Y954" t="str">
            <v>Masculino</v>
          </cell>
          <cell r="Z954" t="str">
            <v>Soltero</v>
          </cell>
          <cell r="AA954" t="str">
            <v>CALLE 18 105 INT.3 SANTIAGO</v>
          </cell>
          <cell r="AB954">
            <v>0</v>
          </cell>
          <cell r="AC954">
            <v>0</v>
          </cell>
          <cell r="AD954">
            <v>0</v>
          </cell>
          <cell r="AE954">
            <v>0</v>
          </cell>
          <cell r="AF954">
            <v>0</v>
          </cell>
          <cell r="AG954">
            <v>0</v>
          </cell>
          <cell r="AH954">
            <v>0</v>
          </cell>
        </row>
        <row r="955">
          <cell r="S955" t="str">
            <v>70667694</v>
          </cell>
          <cell r="T955" t="str">
            <v>MORGAN BECKERTTS</v>
          </cell>
          <cell r="U955" t="str">
            <v>TORRES</v>
          </cell>
          <cell r="V955" t="str">
            <v>MURIEL</v>
          </cell>
          <cell r="W955" t="str">
            <v>SIN DATOS</v>
          </cell>
          <cell r="X955" t="str">
            <v>24/02/1993</v>
          </cell>
          <cell r="Y955" t="str">
            <v>Masculino</v>
          </cell>
          <cell r="Z955" t="str">
            <v>Soltero</v>
          </cell>
          <cell r="AA955" t="str">
            <v>JR. HIPOLITO UNANUE 409</v>
          </cell>
          <cell r="AB955">
            <v>0</v>
          </cell>
          <cell r="AC955">
            <v>0</v>
          </cell>
          <cell r="AD955">
            <v>0</v>
          </cell>
          <cell r="AE955" t="str">
            <v>Superior Universitario</v>
          </cell>
          <cell r="AF955" t="str">
            <v>Superior completo</v>
          </cell>
          <cell r="AG955" t="str">
            <v>MEDICO CIRUJANO</v>
          </cell>
          <cell r="AH955" t="str">
            <v>TITULO</v>
          </cell>
        </row>
        <row r="956">
          <cell r="S956" t="str">
            <v>45710457</v>
          </cell>
          <cell r="T956" t="str">
            <v>MARYFLOR</v>
          </cell>
          <cell r="U956" t="str">
            <v>RICRA</v>
          </cell>
          <cell r="V956" t="str">
            <v>ROJAS</v>
          </cell>
          <cell r="W956" t="str">
            <v>SIN DATOS</v>
          </cell>
          <cell r="X956" t="str">
            <v>12/05/1986</v>
          </cell>
          <cell r="Y956" t="str">
            <v>Femenino</v>
          </cell>
          <cell r="Z956" t="str">
            <v>Soltero</v>
          </cell>
          <cell r="AA956" t="str">
            <v>CERCADO OCOBAMBA</v>
          </cell>
          <cell r="AB956">
            <v>0</v>
          </cell>
          <cell r="AC956">
            <v>0</v>
          </cell>
          <cell r="AD956">
            <v>0</v>
          </cell>
          <cell r="AE956">
            <v>0</v>
          </cell>
          <cell r="AF956">
            <v>0</v>
          </cell>
          <cell r="AG956">
            <v>0</v>
          </cell>
          <cell r="AH956">
            <v>0</v>
          </cell>
        </row>
        <row r="957">
          <cell r="S957" t="str">
            <v>45710457</v>
          </cell>
          <cell r="T957" t="str">
            <v>MARYFLOR</v>
          </cell>
          <cell r="U957" t="str">
            <v>RICRA</v>
          </cell>
          <cell r="V957" t="str">
            <v>ROJAS</v>
          </cell>
          <cell r="W957" t="str">
            <v>SIN DATOS</v>
          </cell>
          <cell r="X957" t="str">
            <v>12/05/1986</v>
          </cell>
          <cell r="Y957" t="str">
            <v>Femenino</v>
          </cell>
          <cell r="Z957" t="str">
            <v>Soltero</v>
          </cell>
          <cell r="AA957" t="str">
            <v>CERCADO OCOBAMBA</v>
          </cell>
          <cell r="AB957">
            <v>0</v>
          </cell>
          <cell r="AC957">
            <v>0</v>
          </cell>
          <cell r="AD957">
            <v>0</v>
          </cell>
          <cell r="AE957">
            <v>0</v>
          </cell>
          <cell r="AF957">
            <v>0</v>
          </cell>
          <cell r="AG957">
            <v>0</v>
          </cell>
          <cell r="AH957">
            <v>0</v>
          </cell>
        </row>
        <row r="958">
          <cell r="S958" t="str">
            <v>45297078</v>
          </cell>
          <cell r="T958" t="str">
            <v>SUZELLY</v>
          </cell>
          <cell r="U958" t="str">
            <v>SOTO</v>
          </cell>
          <cell r="V958" t="str">
            <v>LIMA</v>
          </cell>
          <cell r="W958" t="str">
            <v>SIN DATOS</v>
          </cell>
          <cell r="X958" t="str">
            <v>18/07/1988</v>
          </cell>
          <cell r="Y958" t="str">
            <v>Femenino</v>
          </cell>
          <cell r="Z958" t="str">
            <v>Soltero</v>
          </cell>
          <cell r="AA958" t="str">
            <v>APV TINGO - MARCAROPAMPA S/N</v>
          </cell>
          <cell r="AB958">
            <v>0</v>
          </cell>
          <cell r="AC958">
            <v>0</v>
          </cell>
          <cell r="AD958">
            <v>0</v>
          </cell>
          <cell r="AE958" t="str">
            <v>Superior Universitario</v>
          </cell>
          <cell r="AF958" t="str">
            <v>Superior completo</v>
          </cell>
          <cell r="AG958" t="str">
            <v>MEDICO CIRUJANO</v>
          </cell>
          <cell r="AH958" t="str">
            <v>BACHILLER</v>
          </cell>
        </row>
        <row r="959">
          <cell r="S959" t="str">
            <v>72625136</v>
          </cell>
          <cell r="T959" t="str">
            <v>VANESA CAROL</v>
          </cell>
          <cell r="U959" t="str">
            <v>ORTIZ</v>
          </cell>
          <cell r="V959" t="str">
            <v>ZEVALLOS</v>
          </cell>
          <cell r="W959" t="str">
            <v>SIN DATOS</v>
          </cell>
          <cell r="X959" t="str">
            <v>11/12/1991</v>
          </cell>
          <cell r="Y959" t="str">
            <v>Femenino</v>
          </cell>
          <cell r="Z959" t="str">
            <v>Soltero</v>
          </cell>
          <cell r="AA959" t="str">
            <v>AV. INDUSTRIAL S/N</v>
          </cell>
          <cell r="AB959">
            <v>0</v>
          </cell>
          <cell r="AC959">
            <v>0</v>
          </cell>
          <cell r="AD959">
            <v>0</v>
          </cell>
          <cell r="AE959" t="str">
            <v>Superior Universitario</v>
          </cell>
          <cell r="AF959" t="str">
            <v>Superior completo</v>
          </cell>
          <cell r="AG959" t="str">
            <v>ENFERMERA(O)</v>
          </cell>
          <cell r="AH959" t="str">
            <v>TITULO</v>
          </cell>
        </row>
        <row r="960">
          <cell r="S960" t="str">
            <v>46634448</v>
          </cell>
          <cell r="T960" t="str">
            <v>ELISEO</v>
          </cell>
          <cell r="U960" t="str">
            <v>HERMOZA</v>
          </cell>
          <cell r="V960" t="str">
            <v>CASTRO</v>
          </cell>
          <cell r="W960" t="str">
            <v>SIN DATOS</v>
          </cell>
          <cell r="X960" t="str">
            <v>28/11/1990</v>
          </cell>
          <cell r="Y960" t="str">
            <v>Masculino</v>
          </cell>
          <cell r="Z960" t="str">
            <v>Soltero</v>
          </cell>
          <cell r="AA960" t="str">
            <v>ANDAHUAYLAS</v>
          </cell>
          <cell r="AB960">
            <v>0</v>
          </cell>
          <cell r="AC960">
            <v>0</v>
          </cell>
          <cell r="AD960">
            <v>0</v>
          </cell>
          <cell r="AE960" t="str">
            <v>Secundaria</v>
          </cell>
          <cell r="AF960" t="str">
            <v>Secundaria completa</v>
          </cell>
          <cell r="AG960">
            <v>0</v>
          </cell>
          <cell r="AH960">
            <v>0</v>
          </cell>
        </row>
        <row r="961">
          <cell r="S961" t="str">
            <v>31470949</v>
          </cell>
          <cell r="T961" t="str">
            <v>JUAN</v>
          </cell>
          <cell r="U961" t="str">
            <v>ASCUE</v>
          </cell>
          <cell r="V961" t="str">
            <v>OSCCORIMA</v>
          </cell>
          <cell r="W961" t="str">
            <v>SIN DATOS</v>
          </cell>
          <cell r="X961" t="str">
            <v>08/02/1949</v>
          </cell>
          <cell r="Y961" t="str">
            <v>Masculino</v>
          </cell>
          <cell r="Z961" t="str">
            <v>Divorciado</v>
          </cell>
          <cell r="AA961" t="str">
            <v>JR.28 DE JULIO S/N</v>
          </cell>
          <cell r="AB961" t="str">
            <v>10314709492</v>
          </cell>
          <cell r="AC961">
            <v>0</v>
          </cell>
          <cell r="AD961" t="str">
            <v>993406722</v>
          </cell>
          <cell r="AE961" t="str">
            <v>Superior Técnico</v>
          </cell>
          <cell r="AF961" t="str">
            <v>Técnico superior completo</v>
          </cell>
          <cell r="AG961" t="str">
            <v>TECNICO EN ENFERMERIA</v>
          </cell>
          <cell r="AH961" t="str">
            <v>TITULO</v>
          </cell>
        </row>
        <row r="962">
          <cell r="S962" t="str">
            <v>44639655</v>
          </cell>
          <cell r="T962" t="str">
            <v>VANIA MILAGROS</v>
          </cell>
          <cell r="U962" t="str">
            <v>MENDOZA</v>
          </cell>
          <cell r="V962" t="str">
            <v>CANGALAYA</v>
          </cell>
          <cell r="W962">
            <v>0</v>
          </cell>
          <cell r="X962" t="str">
            <v>1987-10-05</v>
          </cell>
          <cell r="Y962" t="str">
            <v>Femenino</v>
          </cell>
          <cell r="Z962">
            <v>0</v>
          </cell>
          <cell r="AA962">
            <v>0</v>
          </cell>
          <cell r="AB962">
            <v>0</v>
          </cell>
          <cell r="AC962" t="str">
            <v>vania_mc5@hotmail.com</v>
          </cell>
          <cell r="AD962" t="str">
            <v>988886107</v>
          </cell>
          <cell r="AE962">
            <v>0</v>
          </cell>
          <cell r="AF962">
            <v>0</v>
          </cell>
          <cell r="AG962" t="str">
            <v>MEDICO CIRUJANO</v>
          </cell>
          <cell r="AH962">
            <v>0</v>
          </cell>
        </row>
        <row r="963">
          <cell r="S963" t="str">
            <v>44817463</v>
          </cell>
          <cell r="T963" t="str">
            <v>GUILLERMINA</v>
          </cell>
          <cell r="U963" t="str">
            <v>FERNANDEZ</v>
          </cell>
          <cell r="V963" t="str">
            <v>HANCO</v>
          </cell>
          <cell r="W963">
            <v>0</v>
          </cell>
          <cell r="X963" t="str">
            <v>1985-06-25</v>
          </cell>
          <cell r="Y963" t="str">
            <v>Femenino</v>
          </cell>
          <cell r="Z963">
            <v>0</v>
          </cell>
          <cell r="AA963">
            <v>0</v>
          </cell>
          <cell r="AB963">
            <v>0</v>
          </cell>
          <cell r="AC963" t="str">
            <v>selena_fh@hotmail.com</v>
          </cell>
          <cell r="AD963" t="str">
            <v>982037741</v>
          </cell>
          <cell r="AE963">
            <v>0</v>
          </cell>
          <cell r="AF963">
            <v>0</v>
          </cell>
          <cell r="AG963" t="str">
            <v>CIRUJANO DENTISTA</v>
          </cell>
          <cell r="AH963">
            <v>0</v>
          </cell>
        </row>
        <row r="964">
          <cell r="S964" t="str">
            <v>72547166</v>
          </cell>
          <cell r="T964" t="str">
            <v>MARCO ANDRE</v>
          </cell>
          <cell r="U964" t="str">
            <v>GONZALES-PORTILLO</v>
          </cell>
          <cell r="V964" t="str">
            <v>MALPARTIDA</v>
          </cell>
          <cell r="W964" t="str">
            <v>SIN DATOS</v>
          </cell>
          <cell r="X964" t="str">
            <v>16/01/1991</v>
          </cell>
          <cell r="Y964" t="str">
            <v>Masculino</v>
          </cell>
          <cell r="Z964" t="str">
            <v>Soltero</v>
          </cell>
          <cell r="AA964" t="str">
            <v>BAMBUES</v>
          </cell>
          <cell r="AB964">
            <v>0</v>
          </cell>
          <cell r="AC964" t="str">
            <v>marco16_gp@hotmail.com</v>
          </cell>
          <cell r="AD964" t="str">
            <v>992751092</v>
          </cell>
          <cell r="AE964" t="str">
            <v>Superior Universitario</v>
          </cell>
          <cell r="AF964" t="str">
            <v>Superior completo</v>
          </cell>
          <cell r="AG964" t="str">
            <v>MEDICO CIRUJANO</v>
          </cell>
          <cell r="AH964" t="str">
            <v>TITULO</v>
          </cell>
        </row>
        <row r="965">
          <cell r="S965" t="str">
            <v>46718272</v>
          </cell>
          <cell r="T965" t="str">
            <v>LIZ MARGARETH</v>
          </cell>
          <cell r="U965" t="str">
            <v>PERALTA</v>
          </cell>
          <cell r="V965" t="str">
            <v>CERRO</v>
          </cell>
          <cell r="W965" t="str">
            <v>SIN DATOS</v>
          </cell>
          <cell r="X965" t="str">
            <v>16/01/1992</v>
          </cell>
          <cell r="Y965" t="str">
            <v>Femenino</v>
          </cell>
          <cell r="Z965" t="str">
            <v>Soltero</v>
          </cell>
          <cell r="AA965" t="str">
            <v>SIN DATOS</v>
          </cell>
          <cell r="AB965">
            <v>0</v>
          </cell>
          <cell r="AC965" t="str">
            <v>lizita_92@hotmail.com</v>
          </cell>
          <cell r="AD965" t="str">
            <v>973628167</v>
          </cell>
          <cell r="AE965" t="str">
            <v>Superior Universitario</v>
          </cell>
          <cell r="AF965" t="str">
            <v>Superior completo</v>
          </cell>
          <cell r="AG965" t="str">
            <v>CIRUJANO DENTISTA</v>
          </cell>
          <cell r="AH965" t="str">
            <v>TITULO</v>
          </cell>
        </row>
        <row r="966">
          <cell r="S966" t="str">
            <v>31482376</v>
          </cell>
          <cell r="T966" t="str">
            <v>CESAR</v>
          </cell>
          <cell r="U966" t="str">
            <v>AYVAR</v>
          </cell>
          <cell r="V966" t="str">
            <v>MUJICA</v>
          </cell>
          <cell r="W966">
            <v>0</v>
          </cell>
          <cell r="X966" t="str">
            <v>1973-05-16</v>
          </cell>
          <cell r="Y966" t="str">
            <v>Masculino</v>
          </cell>
          <cell r="Z966">
            <v>0</v>
          </cell>
          <cell r="AA966">
            <v>0</v>
          </cell>
          <cell r="AB966">
            <v>0</v>
          </cell>
          <cell r="AC966">
            <v>0</v>
          </cell>
          <cell r="AD966">
            <v>0</v>
          </cell>
          <cell r="AE966">
            <v>0</v>
          </cell>
          <cell r="AF966">
            <v>0</v>
          </cell>
          <cell r="AG966" t="str">
            <v>* SIN PROFESIÓN NI CARRERA TÉCNICA</v>
          </cell>
          <cell r="AH966">
            <v>0</v>
          </cell>
        </row>
        <row r="967">
          <cell r="S967" t="str">
            <v>44762533</v>
          </cell>
          <cell r="T967" t="str">
            <v>PILAR</v>
          </cell>
          <cell r="U967" t="str">
            <v>DURAND</v>
          </cell>
          <cell r="V967" t="str">
            <v>CHIPA</v>
          </cell>
          <cell r="W967" t="str">
            <v>SIN DATOS</v>
          </cell>
          <cell r="X967" t="str">
            <v>18/11/1987</v>
          </cell>
          <cell r="Y967" t="str">
            <v>Femenino</v>
          </cell>
          <cell r="Z967" t="str">
            <v>Soltero</v>
          </cell>
          <cell r="AA967" t="str">
            <v>TUPAC AMARU S/N</v>
          </cell>
          <cell r="AB967">
            <v>0</v>
          </cell>
          <cell r="AC967">
            <v>0</v>
          </cell>
          <cell r="AD967">
            <v>0</v>
          </cell>
          <cell r="AE967" t="str">
            <v>Superior Técnico</v>
          </cell>
          <cell r="AF967" t="str">
            <v>Técnico superior completo</v>
          </cell>
          <cell r="AG967" t="str">
            <v>TECNICO EN ENFERMERIA</v>
          </cell>
          <cell r="AH967" t="str">
            <v>TITULO</v>
          </cell>
        </row>
        <row r="968">
          <cell r="S968" t="str">
            <v>41545467</v>
          </cell>
          <cell r="T968" t="str">
            <v>GREGORIA</v>
          </cell>
          <cell r="U968" t="str">
            <v>PEÑA</v>
          </cell>
          <cell r="V968" t="str">
            <v>NUÑEZ</v>
          </cell>
          <cell r="W968" t="str">
            <v>SIN DATOS</v>
          </cell>
          <cell r="X968" t="str">
            <v>05/11/1982</v>
          </cell>
          <cell r="Y968" t="str">
            <v>Femenino</v>
          </cell>
          <cell r="Z968" t="str">
            <v>Soltero</v>
          </cell>
          <cell r="AA968" t="str">
            <v>BARRIO ANANZAYOCC</v>
          </cell>
          <cell r="AB968">
            <v>0</v>
          </cell>
          <cell r="AC968">
            <v>0</v>
          </cell>
          <cell r="AD968">
            <v>0</v>
          </cell>
          <cell r="AE968" t="str">
            <v>Secundaria</v>
          </cell>
          <cell r="AF968" t="str">
            <v>Secundaria completa</v>
          </cell>
          <cell r="AG968">
            <v>0</v>
          </cell>
          <cell r="AH968">
            <v>0</v>
          </cell>
        </row>
        <row r="969">
          <cell r="S969" t="str">
            <v>41545467</v>
          </cell>
          <cell r="T969" t="str">
            <v>GREGORIA</v>
          </cell>
          <cell r="U969" t="str">
            <v>PEÑA</v>
          </cell>
          <cell r="V969" t="str">
            <v>NUÑEZ</v>
          </cell>
          <cell r="W969" t="str">
            <v>SIN DATOS</v>
          </cell>
          <cell r="X969" t="str">
            <v>05/11/1982</v>
          </cell>
          <cell r="Y969" t="str">
            <v>Femenino</v>
          </cell>
          <cell r="Z969" t="str">
            <v>Soltero</v>
          </cell>
          <cell r="AA969" t="str">
            <v>BARRIO ANANZAYOCC</v>
          </cell>
          <cell r="AB969">
            <v>0</v>
          </cell>
          <cell r="AC969">
            <v>0</v>
          </cell>
          <cell r="AD969">
            <v>0</v>
          </cell>
          <cell r="AE969" t="str">
            <v>Secundaria</v>
          </cell>
          <cell r="AF969" t="str">
            <v>Secundaria completa</v>
          </cell>
          <cell r="AG969">
            <v>0</v>
          </cell>
          <cell r="AH969">
            <v>0</v>
          </cell>
        </row>
        <row r="970">
          <cell r="S970" t="str">
            <v>41545467</v>
          </cell>
          <cell r="T970" t="str">
            <v>GREGORIA</v>
          </cell>
          <cell r="U970" t="str">
            <v>PEÑA</v>
          </cell>
          <cell r="V970" t="str">
            <v>NUÑEZ</v>
          </cell>
          <cell r="W970" t="str">
            <v>SIN DATOS</v>
          </cell>
          <cell r="X970" t="str">
            <v>05/11/1982</v>
          </cell>
          <cell r="Y970" t="str">
            <v>Femenino</v>
          </cell>
          <cell r="Z970" t="str">
            <v>Soltero</v>
          </cell>
          <cell r="AA970" t="str">
            <v>BARRIO ANANZAYOCC</v>
          </cell>
          <cell r="AB970">
            <v>0</v>
          </cell>
          <cell r="AC970">
            <v>0</v>
          </cell>
          <cell r="AD970">
            <v>0</v>
          </cell>
          <cell r="AE970" t="str">
            <v>Secundaria</v>
          </cell>
          <cell r="AF970" t="str">
            <v>Secundaria completa</v>
          </cell>
          <cell r="AG970">
            <v>0</v>
          </cell>
          <cell r="AH970">
            <v>0</v>
          </cell>
        </row>
        <row r="971">
          <cell r="S971" t="str">
            <v>44936980</v>
          </cell>
          <cell r="T971" t="str">
            <v>MERCEDES</v>
          </cell>
          <cell r="U971" t="str">
            <v>RIVERA</v>
          </cell>
          <cell r="V971" t="str">
            <v>RAMIREZ</v>
          </cell>
          <cell r="W971" t="str">
            <v>SIN DATOS</v>
          </cell>
          <cell r="X971" t="str">
            <v>20/02/1988</v>
          </cell>
          <cell r="Y971" t="str">
            <v>Femenino</v>
          </cell>
          <cell r="Z971" t="str">
            <v>Soltero</v>
          </cell>
          <cell r="AA971" t="str">
            <v>MZ C LT 7 A.H. VILLA STA. ROSA</v>
          </cell>
          <cell r="AB971">
            <v>0</v>
          </cell>
          <cell r="AC971">
            <v>0</v>
          </cell>
          <cell r="AD971">
            <v>0</v>
          </cell>
          <cell r="AE971" t="str">
            <v>Superior Técnico</v>
          </cell>
          <cell r="AF971" t="str">
            <v>Técnico superior completo</v>
          </cell>
          <cell r="AG971" t="str">
            <v>TECNICO EN ENFERMERIA</v>
          </cell>
          <cell r="AH971" t="str">
            <v>TITULO</v>
          </cell>
        </row>
        <row r="972">
          <cell r="S972" t="str">
            <v>46120449</v>
          </cell>
          <cell r="T972" t="str">
            <v>SANDRA</v>
          </cell>
          <cell r="U972" t="str">
            <v>HUAMAN</v>
          </cell>
          <cell r="V972" t="str">
            <v>VARGAS</v>
          </cell>
          <cell r="W972">
            <v>0</v>
          </cell>
          <cell r="X972" t="str">
            <v>1989-07-25</v>
          </cell>
          <cell r="Y972" t="str">
            <v>Femenino</v>
          </cell>
          <cell r="Z972">
            <v>0</v>
          </cell>
          <cell r="AA972">
            <v>0</v>
          </cell>
          <cell r="AB972">
            <v>0</v>
          </cell>
          <cell r="AC972" t="str">
            <v>dafne_1224@hotmail.com</v>
          </cell>
          <cell r="AD972">
            <v>0</v>
          </cell>
          <cell r="AE972">
            <v>0</v>
          </cell>
          <cell r="AF972">
            <v>0</v>
          </cell>
          <cell r="AG972" t="str">
            <v>OBSTETRA</v>
          </cell>
          <cell r="AH972">
            <v>0</v>
          </cell>
        </row>
        <row r="973">
          <cell r="S973" t="str">
            <v>47348683</v>
          </cell>
          <cell r="T973" t="str">
            <v>ELLYN ROCIO</v>
          </cell>
          <cell r="U973" t="str">
            <v>BAZAN</v>
          </cell>
          <cell r="V973" t="str">
            <v>MOQUILLAZA</v>
          </cell>
          <cell r="W973" t="str">
            <v>SIN DATOS</v>
          </cell>
          <cell r="X973" t="str">
            <v>28/12/1991</v>
          </cell>
          <cell r="Y973" t="str">
            <v>Femenino</v>
          </cell>
          <cell r="Z973" t="str">
            <v>Soltero</v>
          </cell>
          <cell r="AA973" t="str">
            <v>MZ.D LT.5</v>
          </cell>
          <cell r="AB973">
            <v>0</v>
          </cell>
          <cell r="AC973" t="str">
            <v>ellynbazanm@gmail.com</v>
          </cell>
          <cell r="AD973" t="str">
            <v>3681182</v>
          </cell>
          <cell r="AE973" t="str">
            <v>Superior Universitario</v>
          </cell>
          <cell r="AF973" t="str">
            <v>Superior completo</v>
          </cell>
          <cell r="AG973" t="str">
            <v>MEDICO CIRUJANO</v>
          </cell>
          <cell r="AH973" t="str">
            <v>TITULO</v>
          </cell>
        </row>
        <row r="974">
          <cell r="S974" t="str">
            <v>42913670</v>
          </cell>
          <cell r="T974" t="str">
            <v>ERIKA</v>
          </cell>
          <cell r="U974" t="str">
            <v>PALOMINO</v>
          </cell>
          <cell r="V974" t="str">
            <v>MIRANDA</v>
          </cell>
          <cell r="W974" t="str">
            <v>SIN DATOS</v>
          </cell>
          <cell r="X974" t="str">
            <v>09/04/1985</v>
          </cell>
          <cell r="Y974" t="str">
            <v>Femenino</v>
          </cell>
          <cell r="Z974" t="str">
            <v>Soltero</v>
          </cell>
          <cell r="AA974" t="str">
            <v>BARRIO CHUMBIBAMBA</v>
          </cell>
          <cell r="AB974">
            <v>0</v>
          </cell>
          <cell r="AC974" t="str">
            <v>palominomirandaerika@gmail.com</v>
          </cell>
          <cell r="AD974" t="str">
            <v>954734980</v>
          </cell>
          <cell r="AE974" t="str">
            <v>Superior Universitario</v>
          </cell>
          <cell r="AF974" t="str">
            <v>Superior completo</v>
          </cell>
          <cell r="AG974" t="str">
            <v>OBSTETRA</v>
          </cell>
          <cell r="AH974" t="str">
            <v>TITULO</v>
          </cell>
        </row>
        <row r="975">
          <cell r="S975" t="str">
            <v>70494299</v>
          </cell>
          <cell r="T975" t="str">
            <v>SANDRA</v>
          </cell>
          <cell r="U975" t="str">
            <v>POCCO</v>
          </cell>
          <cell r="V975" t="str">
            <v>ALLCCA</v>
          </cell>
          <cell r="W975" t="str">
            <v>SIN DATOS</v>
          </cell>
          <cell r="X975" t="str">
            <v>29/04/1997</v>
          </cell>
          <cell r="Y975" t="str">
            <v>Femenino</v>
          </cell>
          <cell r="Z975" t="str">
            <v>Soltero</v>
          </cell>
          <cell r="AA975" t="str">
            <v>SIN DATOS</v>
          </cell>
          <cell r="AB975">
            <v>0</v>
          </cell>
          <cell r="AC975">
            <v>0</v>
          </cell>
          <cell r="AD975">
            <v>0</v>
          </cell>
          <cell r="AE975" t="str">
            <v>Superior Universitario</v>
          </cell>
          <cell r="AF975" t="str">
            <v>Superior completo</v>
          </cell>
          <cell r="AG975" t="str">
            <v>ENFERMERA(O)</v>
          </cell>
          <cell r="AH975" t="str">
            <v>EGRESADO</v>
          </cell>
        </row>
        <row r="976">
          <cell r="S976" t="str">
            <v>71601670</v>
          </cell>
          <cell r="T976" t="str">
            <v>HERLINDA</v>
          </cell>
          <cell r="U976" t="str">
            <v>CALI</v>
          </cell>
          <cell r="V976" t="str">
            <v>CHIPANA</v>
          </cell>
          <cell r="W976" t="str">
            <v>SIN DATOS</v>
          </cell>
          <cell r="X976" t="str">
            <v>25/06/1996</v>
          </cell>
          <cell r="Y976" t="str">
            <v>Femenino</v>
          </cell>
          <cell r="Z976" t="str">
            <v>Soltero</v>
          </cell>
          <cell r="AA976" t="str">
            <v>BARRIO ANTASCO</v>
          </cell>
          <cell r="AB976">
            <v>0</v>
          </cell>
          <cell r="AC976">
            <v>0</v>
          </cell>
          <cell r="AD976">
            <v>0</v>
          </cell>
          <cell r="AE976" t="str">
            <v>Superior Técnico</v>
          </cell>
          <cell r="AF976" t="str">
            <v>Técnico superior completo</v>
          </cell>
          <cell r="AG976" t="str">
            <v>TECNICO EN ENFERMERIA</v>
          </cell>
          <cell r="AH976" t="str">
            <v>ESTUDIANTE</v>
          </cell>
        </row>
        <row r="977">
          <cell r="S977" t="str">
            <v>43704522</v>
          </cell>
          <cell r="T977" t="str">
            <v>HAROLD ENRIQUE</v>
          </cell>
          <cell r="U977" t="str">
            <v>CALIXTO</v>
          </cell>
          <cell r="V977" t="str">
            <v>ARTEAGA</v>
          </cell>
          <cell r="W977">
            <v>0</v>
          </cell>
          <cell r="X977" t="str">
            <v>1985-04-08</v>
          </cell>
          <cell r="Y977" t="str">
            <v>Masculino</v>
          </cell>
          <cell r="Z977">
            <v>0</v>
          </cell>
          <cell r="AA977">
            <v>0</v>
          </cell>
          <cell r="AB977">
            <v>0</v>
          </cell>
          <cell r="AC977" t="str">
            <v>sx_harold@hotmail.com</v>
          </cell>
          <cell r="AD977" t="str">
            <v>976881800</v>
          </cell>
          <cell r="AE977">
            <v>0</v>
          </cell>
          <cell r="AF977">
            <v>0</v>
          </cell>
          <cell r="AG977" t="str">
            <v>MEDICO CIRUJANO</v>
          </cell>
          <cell r="AH977">
            <v>0</v>
          </cell>
        </row>
        <row r="978">
          <cell r="S978" t="str">
            <v>46212255</v>
          </cell>
          <cell r="T978" t="str">
            <v>SHIRLEY MAFILDA</v>
          </cell>
          <cell r="U978" t="str">
            <v>SAAVEDRA</v>
          </cell>
          <cell r="V978" t="str">
            <v>CCONOJHUILLCA</v>
          </cell>
          <cell r="W978" t="str">
            <v>SIN DATOS</v>
          </cell>
          <cell r="X978" t="str">
            <v>13/12/1989</v>
          </cell>
          <cell r="Y978" t="str">
            <v>Femenino</v>
          </cell>
          <cell r="Z978" t="str">
            <v>Soltero</v>
          </cell>
          <cell r="AA978" t="str">
            <v>LOS INCAS</v>
          </cell>
          <cell r="AB978">
            <v>0</v>
          </cell>
          <cell r="AC978" t="str">
            <v>CIELO_4061_9@HOTMAIL.COM</v>
          </cell>
          <cell r="AD978" t="str">
            <v>998890231,998890231</v>
          </cell>
          <cell r="AE978" t="str">
            <v>Superior Universitario</v>
          </cell>
          <cell r="AF978" t="str">
            <v>Superior completo</v>
          </cell>
          <cell r="AG978" t="str">
            <v>CIRUJANO DENTISTA</v>
          </cell>
          <cell r="AH978" t="str">
            <v>TITULO</v>
          </cell>
        </row>
        <row r="979">
          <cell r="S979" t="str">
            <v>31465931</v>
          </cell>
          <cell r="T979" t="str">
            <v>MARINA</v>
          </cell>
          <cell r="U979" t="str">
            <v>DIAZ</v>
          </cell>
          <cell r="V979" t="str">
            <v>QUISPE</v>
          </cell>
          <cell r="W979">
            <v>0</v>
          </cell>
          <cell r="X979" t="str">
            <v>1966-02-13</v>
          </cell>
          <cell r="Y979" t="str">
            <v>Femenino</v>
          </cell>
          <cell r="Z979">
            <v>0</v>
          </cell>
          <cell r="AA979">
            <v>0</v>
          </cell>
          <cell r="AB979">
            <v>0</v>
          </cell>
          <cell r="AC979" t="str">
            <v>maridq2000@gmail.com</v>
          </cell>
          <cell r="AD979">
            <v>0</v>
          </cell>
          <cell r="AE979" t="str">
            <v>Superior Técnico</v>
          </cell>
          <cell r="AF979" t="str">
            <v>Técnico superior completo</v>
          </cell>
          <cell r="AG979" t="str">
            <v>TECNICO EN ENFERMERIA</v>
          </cell>
          <cell r="AH979" t="str">
            <v>TITULO</v>
          </cell>
        </row>
        <row r="980">
          <cell r="S980" t="str">
            <v>42546538</v>
          </cell>
          <cell r="T980" t="str">
            <v>YANINA RUBI</v>
          </cell>
          <cell r="U980" t="str">
            <v>PEREZ</v>
          </cell>
          <cell r="V980" t="str">
            <v>AGUILAR</v>
          </cell>
          <cell r="W980">
            <v>0</v>
          </cell>
          <cell r="X980" t="str">
            <v>1984-04-28</v>
          </cell>
          <cell r="Y980" t="str">
            <v>Femenino</v>
          </cell>
          <cell r="Z980">
            <v>0</v>
          </cell>
          <cell r="AA980">
            <v>0</v>
          </cell>
          <cell r="AB980">
            <v>0</v>
          </cell>
          <cell r="AC980" t="str">
            <v>maylirubi_7@hotmail.com</v>
          </cell>
          <cell r="AD980">
            <v>0</v>
          </cell>
          <cell r="AE980">
            <v>0</v>
          </cell>
          <cell r="AF980">
            <v>0</v>
          </cell>
          <cell r="AG980" t="str">
            <v>MEDICO CIRUJANO</v>
          </cell>
          <cell r="AH980">
            <v>0</v>
          </cell>
        </row>
        <row r="981">
          <cell r="S981" t="str">
            <v>70364870</v>
          </cell>
          <cell r="T981" t="str">
            <v>FANY</v>
          </cell>
          <cell r="U981" t="str">
            <v>CASTRO</v>
          </cell>
          <cell r="V981" t="str">
            <v>PILLACA</v>
          </cell>
          <cell r="W981" t="str">
            <v>SIN DATOS</v>
          </cell>
          <cell r="X981" t="str">
            <v>16/06/1993</v>
          </cell>
          <cell r="Y981" t="str">
            <v>Femenino</v>
          </cell>
          <cell r="Z981" t="str">
            <v>Soltero</v>
          </cell>
          <cell r="AA981" t="str">
            <v>CP.TANCAYLLO</v>
          </cell>
          <cell r="AB981">
            <v>0</v>
          </cell>
          <cell r="AC981">
            <v>0</v>
          </cell>
          <cell r="AD981">
            <v>0</v>
          </cell>
          <cell r="AE981" t="str">
            <v>Superior Técnico</v>
          </cell>
          <cell r="AF981" t="str">
            <v>Técnico superior completo</v>
          </cell>
          <cell r="AG981" t="str">
            <v>TECNICO EN ENFERMERIA</v>
          </cell>
          <cell r="AH981" t="str">
            <v>TITULO</v>
          </cell>
        </row>
        <row r="982">
          <cell r="S982" t="str">
            <v>31188069</v>
          </cell>
          <cell r="T982" t="str">
            <v>JUAN HILARIO</v>
          </cell>
          <cell r="U982" t="str">
            <v>OROSCO</v>
          </cell>
          <cell r="V982" t="str">
            <v>CHOCCE</v>
          </cell>
          <cell r="W982" t="str">
            <v>SIN DATOS</v>
          </cell>
          <cell r="X982" t="str">
            <v>13/01/1975</v>
          </cell>
          <cell r="Y982" t="str">
            <v>Masculino</v>
          </cell>
          <cell r="Z982" t="str">
            <v>Soltero</v>
          </cell>
          <cell r="AA982" t="str">
            <v>AV. MARTINELLY S/N</v>
          </cell>
          <cell r="AB982" t="str">
            <v>10311880697</v>
          </cell>
          <cell r="AC982" t="str">
            <v>juancito25_092012@hotmail.com</v>
          </cell>
          <cell r="AD982" t="str">
            <v>983782820,983782820</v>
          </cell>
          <cell r="AE982" t="str">
            <v>Superior Técnico</v>
          </cell>
          <cell r="AF982" t="str">
            <v>Técnico superior completo</v>
          </cell>
          <cell r="AG982" t="str">
            <v>TECNICO EN ENFERMERIA</v>
          </cell>
          <cell r="AH982" t="str">
            <v>TITULO</v>
          </cell>
        </row>
        <row r="983">
          <cell r="S983" t="str">
            <v>42323310</v>
          </cell>
          <cell r="T983" t="str">
            <v>NANCY</v>
          </cell>
          <cell r="U983" t="str">
            <v>GUTIERREZ</v>
          </cell>
          <cell r="V983" t="str">
            <v>CASTRO</v>
          </cell>
          <cell r="W983" t="str">
            <v>SIN DATOS</v>
          </cell>
          <cell r="X983" t="str">
            <v>08/05/1980</v>
          </cell>
          <cell r="Y983" t="str">
            <v>Femenino</v>
          </cell>
          <cell r="Z983" t="str">
            <v>Soltero</v>
          </cell>
          <cell r="AA983" t="str">
            <v>AV.28 DE JULIO ULTIMA CUADRA</v>
          </cell>
          <cell r="AB983" t="str">
            <v>10423233104</v>
          </cell>
          <cell r="AC983" t="str">
            <v>princecita_48@hotmail.com</v>
          </cell>
          <cell r="AD983" t="str">
            <v>929507671</v>
          </cell>
          <cell r="AE983" t="str">
            <v>Superior Universitario</v>
          </cell>
          <cell r="AF983" t="str">
            <v>Superior completo</v>
          </cell>
          <cell r="AG983" t="str">
            <v>ENFERMERA(O)</v>
          </cell>
          <cell r="AH983" t="str">
            <v>TITULO</v>
          </cell>
        </row>
        <row r="984">
          <cell r="S984" t="str">
            <v>45754540</v>
          </cell>
          <cell r="T984" t="str">
            <v>LUIS ALBERTO</v>
          </cell>
          <cell r="U984" t="str">
            <v>CARRANZA</v>
          </cell>
          <cell r="V984" t="str">
            <v>OSCCO</v>
          </cell>
          <cell r="W984" t="str">
            <v>SIN DATOS</v>
          </cell>
          <cell r="X984" t="str">
            <v>25/03/1989</v>
          </cell>
          <cell r="Y984" t="str">
            <v>Masculino</v>
          </cell>
          <cell r="Z984" t="str">
            <v>Soltero</v>
          </cell>
          <cell r="AA984" t="str">
            <v>CALLE NUEVA S/N</v>
          </cell>
          <cell r="AB984">
            <v>0</v>
          </cell>
          <cell r="AC984">
            <v>0</v>
          </cell>
          <cell r="AD984">
            <v>0</v>
          </cell>
          <cell r="AE984" t="str">
            <v>Superior Universitario</v>
          </cell>
          <cell r="AF984" t="str">
            <v>Superior completo</v>
          </cell>
          <cell r="AG984" t="str">
            <v>ENFERMERA(O)</v>
          </cell>
          <cell r="AH984" t="str">
            <v>TITULO</v>
          </cell>
        </row>
        <row r="985">
          <cell r="S985" t="str">
            <v>77438833</v>
          </cell>
          <cell r="T985" t="str">
            <v>DIANA ESTEFANY</v>
          </cell>
          <cell r="U985" t="str">
            <v>ZEVALLOS</v>
          </cell>
          <cell r="V985" t="str">
            <v>ROZAS</v>
          </cell>
          <cell r="W985" t="str">
            <v>SIN DATOS</v>
          </cell>
          <cell r="X985" t="str">
            <v>31/10/1995</v>
          </cell>
          <cell r="Y985" t="str">
            <v>Femenino</v>
          </cell>
          <cell r="Z985" t="str">
            <v>Soltero</v>
          </cell>
          <cell r="AA985" t="str">
            <v>APV ROCOPATA USCAMAYTA</v>
          </cell>
          <cell r="AB985">
            <v>0</v>
          </cell>
          <cell r="AC985" t="str">
            <v>Zdianaestefany@gmail.com</v>
          </cell>
          <cell r="AD985" t="str">
            <v>993306943</v>
          </cell>
          <cell r="AE985" t="str">
            <v>Superior Universitario</v>
          </cell>
          <cell r="AF985" t="str">
            <v>Superior completo</v>
          </cell>
          <cell r="AG985" t="str">
            <v>ENFERMERA(O)</v>
          </cell>
          <cell r="AH985" t="str">
            <v>TITULO</v>
          </cell>
        </row>
        <row r="986">
          <cell r="S986" t="str">
            <v>47489380</v>
          </cell>
          <cell r="T986" t="str">
            <v>WILLER</v>
          </cell>
          <cell r="U986" t="str">
            <v>ZAVALA</v>
          </cell>
          <cell r="V986" t="str">
            <v>CHACON</v>
          </cell>
          <cell r="W986" t="str">
            <v>SIN DATOS</v>
          </cell>
          <cell r="X986" t="str">
            <v>04/09/1991</v>
          </cell>
          <cell r="Y986" t="str">
            <v>Masculino</v>
          </cell>
          <cell r="Z986" t="str">
            <v>Soltero</v>
          </cell>
          <cell r="AA986" t="str">
            <v>TAMBURCO</v>
          </cell>
          <cell r="AB986">
            <v>0</v>
          </cell>
          <cell r="AC986">
            <v>0</v>
          </cell>
          <cell r="AD986">
            <v>0</v>
          </cell>
          <cell r="AE986" t="str">
            <v>Superior Universitario</v>
          </cell>
          <cell r="AF986" t="str">
            <v>Superior completo</v>
          </cell>
          <cell r="AG986" t="str">
            <v>ENFERMERA(O)</v>
          </cell>
          <cell r="AH986" t="str">
            <v>TITULO</v>
          </cell>
        </row>
        <row r="987">
          <cell r="S987" t="str">
            <v>46554508</v>
          </cell>
          <cell r="T987" t="str">
            <v>LESLY MARGIORY</v>
          </cell>
          <cell r="U987" t="str">
            <v>COTRINA</v>
          </cell>
          <cell r="V987" t="str">
            <v>VASQUEZ</v>
          </cell>
          <cell r="W987">
            <v>0</v>
          </cell>
          <cell r="X987" t="str">
            <v>1990-01-22</v>
          </cell>
          <cell r="Y987" t="str">
            <v>Femenino</v>
          </cell>
          <cell r="Z987">
            <v>0</v>
          </cell>
          <cell r="AA987">
            <v>0</v>
          </cell>
          <cell r="AB987">
            <v>0</v>
          </cell>
          <cell r="AC987">
            <v>0</v>
          </cell>
          <cell r="AD987">
            <v>0</v>
          </cell>
          <cell r="AE987">
            <v>0</v>
          </cell>
          <cell r="AF987">
            <v>0</v>
          </cell>
          <cell r="AG987">
            <v>0</v>
          </cell>
          <cell r="AH987">
            <v>0</v>
          </cell>
        </row>
        <row r="988">
          <cell r="S988" t="str">
            <v>41652658</v>
          </cell>
          <cell r="T988" t="str">
            <v>ELMER</v>
          </cell>
          <cell r="U988" t="str">
            <v>YUPANQUI</v>
          </cell>
          <cell r="V988" t="str">
            <v>SULCA</v>
          </cell>
          <cell r="W988">
            <v>0</v>
          </cell>
          <cell r="X988" t="str">
            <v>1983-03-03</v>
          </cell>
          <cell r="Y988" t="str">
            <v>Masculino</v>
          </cell>
          <cell r="Z988">
            <v>0</v>
          </cell>
          <cell r="AA988">
            <v>0</v>
          </cell>
          <cell r="AB988" t="str">
            <v>10416526589</v>
          </cell>
          <cell r="AC988">
            <v>0</v>
          </cell>
          <cell r="AD988">
            <v>0</v>
          </cell>
          <cell r="AE988">
            <v>0</v>
          </cell>
          <cell r="AF988">
            <v>0</v>
          </cell>
          <cell r="AG988" t="str">
            <v>TECNICO EN ENFERMERIA</v>
          </cell>
          <cell r="AH988">
            <v>0</v>
          </cell>
        </row>
        <row r="989">
          <cell r="S989" t="str">
            <v>43921098</v>
          </cell>
          <cell r="T989" t="str">
            <v>ROXANA MARIA</v>
          </cell>
          <cell r="U989" t="str">
            <v>CHUMBIMUNI</v>
          </cell>
          <cell r="V989" t="str">
            <v>GUTIERREZ</v>
          </cell>
          <cell r="W989">
            <v>0</v>
          </cell>
          <cell r="X989" t="str">
            <v>1986-11-02</v>
          </cell>
          <cell r="Y989" t="str">
            <v>Femenino</v>
          </cell>
          <cell r="Z989">
            <v>0</v>
          </cell>
          <cell r="AA989">
            <v>0</v>
          </cell>
          <cell r="AB989">
            <v>0</v>
          </cell>
          <cell r="AC989" t="str">
            <v>chanis06@hotmail.com</v>
          </cell>
          <cell r="AD989" t="str">
            <v>990554040</v>
          </cell>
          <cell r="AE989">
            <v>0</v>
          </cell>
          <cell r="AF989">
            <v>0</v>
          </cell>
          <cell r="AG989" t="str">
            <v>OBSTETRA</v>
          </cell>
          <cell r="AH989">
            <v>0</v>
          </cell>
        </row>
        <row r="990">
          <cell r="S990" t="str">
            <v>46746004</v>
          </cell>
          <cell r="T990" t="str">
            <v>MARISABEL BETTY</v>
          </cell>
          <cell r="U990" t="str">
            <v>RAMOS</v>
          </cell>
          <cell r="V990" t="str">
            <v>QUISPE</v>
          </cell>
          <cell r="W990">
            <v>0</v>
          </cell>
          <cell r="X990" t="str">
            <v>1991-01-08</v>
          </cell>
          <cell r="Y990" t="str">
            <v>Femenino</v>
          </cell>
          <cell r="Z990">
            <v>0</v>
          </cell>
          <cell r="AA990">
            <v>0</v>
          </cell>
          <cell r="AB990">
            <v>0</v>
          </cell>
          <cell r="AC990" t="str">
            <v>mabe_518@hotmail.com</v>
          </cell>
          <cell r="AD990">
            <v>0</v>
          </cell>
          <cell r="AE990">
            <v>0</v>
          </cell>
          <cell r="AF990">
            <v>0</v>
          </cell>
          <cell r="AG990" t="str">
            <v>OBSTETRA</v>
          </cell>
          <cell r="AH990" t="str">
            <v>TITULO</v>
          </cell>
        </row>
        <row r="991">
          <cell r="S991" t="str">
            <v>70914621</v>
          </cell>
          <cell r="T991" t="str">
            <v>SAMUEL</v>
          </cell>
          <cell r="U991" t="str">
            <v>CCORAHUA</v>
          </cell>
          <cell r="V991" t="str">
            <v>CURI</v>
          </cell>
          <cell r="W991" t="str">
            <v>SIN DATOS</v>
          </cell>
          <cell r="X991" t="str">
            <v>17/10/1995</v>
          </cell>
          <cell r="Y991" t="str">
            <v>Masculino</v>
          </cell>
          <cell r="Z991" t="str">
            <v>Soltero</v>
          </cell>
          <cell r="AA991" t="str">
            <v>ANEXO VILLA MARAYPATA</v>
          </cell>
          <cell r="AB991">
            <v>0</v>
          </cell>
          <cell r="AC991">
            <v>0</v>
          </cell>
          <cell r="AD991">
            <v>0</v>
          </cell>
          <cell r="AE991" t="str">
            <v>Superior Técnico</v>
          </cell>
          <cell r="AF991" t="str">
            <v>Técnico superior completo</v>
          </cell>
          <cell r="AG991">
            <v>0</v>
          </cell>
          <cell r="AH991">
            <v>0</v>
          </cell>
        </row>
        <row r="992">
          <cell r="S992" t="str">
            <v>45492734</v>
          </cell>
          <cell r="T992" t="str">
            <v>AZUCENA</v>
          </cell>
          <cell r="U992" t="str">
            <v>BASILIO</v>
          </cell>
          <cell r="V992" t="str">
            <v>CHIAPPE</v>
          </cell>
          <cell r="W992">
            <v>0</v>
          </cell>
          <cell r="X992" t="str">
            <v>1988-10-01</v>
          </cell>
          <cell r="Y992" t="str">
            <v>Femenino</v>
          </cell>
          <cell r="Z992">
            <v>0</v>
          </cell>
          <cell r="AA992">
            <v>0</v>
          </cell>
          <cell r="AB992">
            <v>0</v>
          </cell>
          <cell r="AC992" t="str">
            <v>azu.b.ch@hotmail.com</v>
          </cell>
          <cell r="AD992" t="str">
            <v>985894981</v>
          </cell>
          <cell r="AE992">
            <v>0</v>
          </cell>
          <cell r="AF992">
            <v>0</v>
          </cell>
          <cell r="AG992" t="str">
            <v>MEDICO CIRUJANO</v>
          </cell>
          <cell r="AH992">
            <v>0</v>
          </cell>
        </row>
        <row r="993">
          <cell r="S993" t="str">
            <v>71263015</v>
          </cell>
          <cell r="T993" t="str">
            <v>YAHAIRA GERALDINE</v>
          </cell>
          <cell r="U993" t="str">
            <v>VALDIVIEZO</v>
          </cell>
          <cell r="V993" t="str">
            <v>IDRUGO</v>
          </cell>
          <cell r="W993">
            <v>0</v>
          </cell>
          <cell r="X993" t="str">
            <v>1991-12-22</v>
          </cell>
          <cell r="Y993" t="str">
            <v>Femenino</v>
          </cell>
          <cell r="Z993">
            <v>0</v>
          </cell>
          <cell r="AA993">
            <v>0</v>
          </cell>
          <cell r="AB993" t="str">
            <v>10712630154</v>
          </cell>
          <cell r="AC993" t="str">
            <v>y_ahaira17@hotmail.com</v>
          </cell>
          <cell r="AD993" t="str">
            <v>995588100</v>
          </cell>
          <cell r="AE993">
            <v>0</v>
          </cell>
          <cell r="AF993">
            <v>0</v>
          </cell>
          <cell r="AG993" t="str">
            <v>OBSTETRA</v>
          </cell>
          <cell r="AH993">
            <v>0</v>
          </cell>
        </row>
        <row r="994">
          <cell r="S994" t="str">
            <v>43842843</v>
          </cell>
          <cell r="T994" t="str">
            <v>BRETT PAUL</v>
          </cell>
          <cell r="U994" t="str">
            <v>YANES</v>
          </cell>
          <cell r="V994" t="str">
            <v>MARTINEZ</v>
          </cell>
          <cell r="W994">
            <v>0</v>
          </cell>
          <cell r="X994" t="str">
            <v>1986-10-03</v>
          </cell>
          <cell r="Y994" t="str">
            <v>Masculino</v>
          </cell>
          <cell r="Z994">
            <v>0</v>
          </cell>
          <cell r="AA994">
            <v>0</v>
          </cell>
          <cell r="AB994">
            <v>0</v>
          </cell>
          <cell r="AC994" t="str">
            <v>bretto1778@hotmail.com</v>
          </cell>
          <cell r="AD994" t="str">
            <v>951398752</v>
          </cell>
          <cell r="AE994">
            <v>0</v>
          </cell>
          <cell r="AF994">
            <v>0</v>
          </cell>
          <cell r="AG994" t="str">
            <v>CIRUJANO DENTISTA</v>
          </cell>
          <cell r="AH994">
            <v>0</v>
          </cell>
        </row>
        <row r="995">
          <cell r="S995" t="str">
            <v>70780552</v>
          </cell>
          <cell r="T995" t="str">
            <v>FREDY</v>
          </cell>
          <cell r="U995" t="str">
            <v>LOPINTA</v>
          </cell>
          <cell r="V995" t="str">
            <v>CONTRERAS</v>
          </cell>
          <cell r="W995">
            <v>0</v>
          </cell>
          <cell r="X995" t="str">
            <v>1991-10-14</v>
          </cell>
          <cell r="Y995" t="str">
            <v>Masculino</v>
          </cell>
          <cell r="Z995">
            <v>0</v>
          </cell>
          <cell r="AA995">
            <v>0</v>
          </cell>
          <cell r="AB995">
            <v>0</v>
          </cell>
          <cell r="AC995" t="str">
            <v>fredy.14.10.flc@hotmail.com</v>
          </cell>
          <cell r="AD995" t="str">
            <v>986830223</v>
          </cell>
          <cell r="AE995">
            <v>0</v>
          </cell>
          <cell r="AF995">
            <v>0</v>
          </cell>
          <cell r="AG995" t="str">
            <v>CIRUJANO DENTISTA</v>
          </cell>
          <cell r="AH995" t="str">
            <v>TITULO</v>
          </cell>
        </row>
        <row r="996">
          <cell r="S996" t="str">
            <v>46477324</v>
          </cell>
          <cell r="T996" t="str">
            <v>SAIDA JANET</v>
          </cell>
          <cell r="U996" t="str">
            <v>HUILLCA</v>
          </cell>
          <cell r="V996" t="str">
            <v>GARCIA</v>
          </cell>
          <cell r="W996" t="str">
            <v>SIN DATOS</v>
          </cell>
          <cell r="X996" t="str">
            <v>10/05/1990</v>
          </cell>
          <cell r="Y996" t="str">
            <v>Femenino</v>
          </cell>
          <cell r="Z996" t="str">
            <v>Soltero</v>
          </cell>
          <cell r="AA996" t="str">
            <v>ROCCHAC LOTE 152</v>
          </cell>
          <cell r="AB996">
            <v>0</v>
          </cell>
          <cell r="AC996">
            <v>0</v>
          </cell>
          <cell r="AD996">
            <v>0</v>
          </cell>
          <cell r="AE996" t="str">
            <v>Superior Técnico</v>
          </cell>
          <cell r="AF996" t="str">
            <v>Técnico superior completo</v>
          </cell>
          <cell r="AG996" t="str">
            <v>TECNICO EN ENFERMERIA</v>
          </cell>
          <cell r="AH996" t="str">
            <v>TITULO</v>
          </cell>
        </row>
        <row r="997">
          <cell r="S997" t="str">
            <v>47560359</v>
          </cell>
          <cell r="T997" t="str">
            <v>FIORELLA</v>
          </cell>
          <cell r="U997" t="str">
            <v>SUAZO</v>
          </cell>
          <cell r="V997" t="str">
            <v>PINEDO</v>
          </cell>
          <cell r="W997">
            <v>0</v>
          </cell>
          <cell r="X997" t="str">
            <v>1991-06-11</v>
          </cell>
          <cell r="Y997" t="str">
            <v>Femenino</v>
          </cell>
          <cell r="Z997">
            <v>0</v>
          </cell>
          <cell r="AA997">
            <v>0</v>
          </cell>
          <cell r="AB997">
            <v>0</v>
          </cell>
          <cell r="AC997" t="str">
            <v>NINOMIYA_FIO@HOTMAIL.COM</v>
          </cell>
          <cell r="AD997" t="str">
            <v>982261693</v>
          </cell>
          <cell r="AE997">
            <v>0</v>
          </cell>
          <cell r="AF997">
            <v>0</v>
          </cell>
          <cell r="AG997" t="str">
            <v>OBSTETRA</v>
          </cell>
          <cell r="AH997">
            <v>0</v>
          </cell>
        </row>
        <row r="998">
          <cell r="S998" t="str">
            <v>46165518</v>
          </cell>
          <cell r="T998" t="str">
            <v>ARLET ESTHER</v>
          </cell>
          <cell r="U998" t="str">
            <v>PAYE</v>
          </cell>
          <cell r="V998" t="str">
            <v>CHARCA</v>
          </cell>
          <cell r="W998">
            <v>0</v>
          </cell>
          <cell r="X998" t="str">
            <v>1988-11-14</v>
          </cell>
          <cell r="Y998" t="str">
            <v>Femenino</v>
          </cell>
          <cell r="Z998">
            <v>0</v>
          </cell>
          <cell r="AA998">
            <v>0</v>
          </cell>
          <cell r="AB998">
            <v>0</v>
          </cell>
          <cell r="AC998" t="str">
            <v>mylove_1651@hotmail.com</v>
          </cell>
          <cell r="AD998" t="str">
            <v>4264305</v>
          </cell>
          <cell r="AE998">
            <v>0</v>
          </cell>
          <cell r="AF998">
            <v>0</v>
          </cell>
          <cell r="AG998" t="str">
            <v>CIRUJANO DENTISTA</v>
          </cell>
          <cell r="AH998">
            <v>0</v>
          </cell>
        </row>
        <row r="999">
          <cell r="S999" t="str">
            <v>44791374</v>
          </cell>
          <cell r="T999" t="str">
            <v>EDUARDO ENRIQUE</v>
          </cell>
          <cell r="U999" t="str">
            <v>AQUINO</v>
          </cell>
          <cell r="V999" t="str">
            <v>ASCORRA</v>
          </cell>
          <cell r="W999">
            <v>0</v>
          </cell>
          <cell r="X999" t="str">
            <v>1988-01-20</v>
          </cell>
          <cell r="Y999" t="str">
            <v>Masculino</v>
          </cell>
          <cell r="Z999">
            <v>0</v>
          </cell>
          <cell r="AA999">
            <v>0</v>
          </cell>
          <cell r="AB999">
            <v>0</v>
          </cell>
          <cell r="AC999" t="str">
            <v>eduaquiascor@hotmail.com</v>
          </cell>
          <cell r="AD999" t="str">
            <v>948948029</v>
          </cell>
          <cell r="AE999">
            <v>0</v>
          </cell>
          <cell r="AF999">
            <v>0</v>
          </cell>
          <cell r="AG999" t="str">
            <v>MEDICO CIRUJANO</v>
          </cell>
          <cell r="AH999">
            <v>0</v>
          </cell>
        </row>
        <row r="1000">
          <cell r="S1000" t="str">
            <v>72846865</v>
          </cell>
          <cell r="T1000" t="str">
            <v>CELY ESTHER</v>
          </cell>
          <cell r="U1000" t="str">
            <v>VALENZUELA</v>
          </cell>
          <cell r="V1000" t="str">
            <v>CERVANTES</v>
          </cell>
          <cell r="W1000">
            <v>0</v>
          </cell>
          <cell r="X1000" t="str">
            <v>1992-06-05</v>
          </cell>
          <cell r="Y1000" t="str">
            <v>Femenino</v>
          </cell>
          <cell r="Z1000">
            <v>0</v>
          </cell>
          <cell r="AA1000">
            <v>0</v>
          </cell>
          <cell r="AB1000">
            <v>0</v>
          </cell>
          <cell r="AC1000" t="str">
            <v>cely_05_06@hotmail.com</v>
          </cell>
          <cell r="AD1000" t="str">
            <v>956485707</v>
          </cell>
          <cell r="AE1000">
            <v>0</v>
          </cell>
          <cell r="AF1000">
            <v>0</v>
          </cell>
          <cell r="AG1000" t="str">
            <v>ENFERMERA(O)</v>
          </cell>
          <cell r="AH1000" t="str">
            <v>TITULO</v>
          </cell>
        </row>
        <row r="1001">
          <cell r="S1001" t="str">
            <v>44414895</v>
          </cell>
          <cell r="T1001" t="str">
            <v>LUZGARDA</v>
          </cell>
          <cell r="U1001" t="str">
            <v>HUANCA</v>
          </cell>
          <cell r="V1001" t="str">
            <v>YAPUCHURA</v>
          </cell>
          <cell r="W1001">
            <v>0</v>
          </cell>
          <cell r="X1001" t="str">
            <v>1987-08-03</v>
          </cell>
          <cell r="Y1001" t="str">
            <v>Femenino</v>
          </cell>
          <cell r="Z1001">
            <v>0</v>
          </cell>
          <cell r="AA1001">
            <v>0</v>
          </cell>
          <cell r="AB1001">
            <v>0</v>
          </cell>
          <cell r="AC1001" t="str">
            <v>ursula84@hotmail.com</v>
          </cell>
          <cell r="AD1001" t="str">
            <v>957692678</v>
          </cell>
          <cell r="AE1001">
            <v>0</v>
          </cell>
          <cell r="AF1001">
            <v>0</v>
          </cell>
          <cell r="AG1001" t="str">
            <v>CIRUJANO DENTISTA</v>
          </cell>
          <cell r="AH1001" t="str">
            <v>TITULO</v>
          </cell>
        </row>
        <row r="1002">
          <cell r="S1002" t="str">
            <v>74067044</v>
          </cell>
          <cell r="T1002" t="str">
            <v>MIGUEL MARTIN</v>
          </cell>
          <cell r="U1002" t="str">
            <v>AGUILAR</v>
          </cell>
          <cell r="V1002" t="str">
            <v>ULLOQUE</v>
          </cell>
          <cell r="W1002" t="str">
            <v>SIN DATOS</v>
          </cell>
          <cell r="X1002" t="str">
            <v>31/07/1993</v>
          </cell>
          <cell r="Y1002" t="str">
            <v>Masculino</v>
          </cell>
          <cell r="Z1002" t="str">
            <v>Soltero</v>
          </cell>
          <cell r="AA1002" t="str">
            <v>PEDRO SOLARI</v>
          </cell>
          <cell r="AB1002">
            <v>0</v>
          </cell>
          <cell r="AC1002">
            <v>0</v>
          </cell>
          <cell r="AD1002">
            <v>0</v>
          </cell>
          <cell r="AE1002" t="str">
            <v>Superior Universitario</v>
          </cell>
          <cell r="AF1002" t="str">
            <v>Superior completo</v>
          </cell>
          <cell r="AG1002" t="str">
            <v>MEDICO CIRUJANO</v>
          </cell>
          <cell r="AH1002" t="str">
            <v>TITULO</v>
          </cell>
        </row>
        <row r="1003">
          <cell r="S1003" t="str">
            <v>47556176</v>
          </cell>
          <cell r="T1003" t="str">
            <v>WILSON ANDRE</v>
          </cell>
          <cell r="U1003" t="str">
            <v>CAMPOS</v>
          </cell>
          <cell r="V1003" t="str">
            <v>TOLEDO</v>
          </cell>
          <cell r="W1003" t="str">
            <v>SIN DATOS</v>
          </cell>
          <cell r="X1003" t="str">
            <v>02/06/1991</v>
          </cell>
          <cell r="Y1003" t="str">
            <v>Masculino</v>
          </cell>
          <cell r="Z1003" t="str">
            <v>Soltero</v>
          </cell>
          <cell r="AA1003" t="str">
            <v>SAYCUSCA 253</v>
          </cell>
          <cell r="AB1003">
            <v>0</v>
          </cell>
          <cell r="AC1003">
            <v>0</v>
          </cell>
          <cell r="AD1003">
            <v>0</v>
          </cell>
          <cell r="AE1003" t="str">
            <v>Superior Universitario</v>
          </cell>
          <cell r="AF1003" t="str">
            <v>Superior incompleto</v>
          </cell>
          <cell r="AG1003" t="str">
            <v>MEDICO CIRUJANO</v>
          </cell>
          <cell r="AH1003" t="str">
            <v>ESTUDIANTE</v>
          </cell>
        </row>
        <row r="1004">
          <cell r="S1004" t="str">
            <v>45010079</v>
          </cell>
          <cell r="T1004" t="str">
            <v>YULISA</v>
          </cell>
          <cell r="U1004" t="str">
            <v>PEDRAZA</v>
          </cell>
          <cell r="V1004" t="str">
            <v>PEREIRA</v>
          </cell>
          <cell r="W1004" t="str">
            <v>SIN DATOS</v>
          </cell>
          <cell r="X1004" t="str">
            <v>26/01/1988</v>
          </cell>
          <cell r="Y1004" t="str">
            <v>Femenino</v>
          </cell>
          <cell r="Z1004" t="str">
            <v>Soltero</v>
          </cell>
          <cell r="AA1004" t="str">
            <v>SIN DATOS</v>
          </cell>
          <cell r="AB1004">
            <v>0</v>
          </cell>
          <cell r="AC1004">
            <v>0</v>
          </cell>
          <cell r="AD1004">
            <v>0</v>
          </cell>
          <cell r="AE1004" t="str">
            <v>Superior Técnico</v>
          </cell>
          <cell r="AF1004" t="str">
            <v>Técnico superior completo</v>
          </cell>
          <cell r="AG1004" t="str">
            <v>TECNICO EN ENFERMERIA</v>
          </cell>
          <cell r="AH1004" t="str">
            <v>TITULO</v>
          </cell>
        </row>
        <row r="1005">
          <cell r="S1005" t="str">
            <v>44834757</v>
          </cell>
          <cell r="T1005" t="str">
            <v>LISSET DANEL</v>
          </cell>
          <cell r="U1005" t="str">
            <v>RAMIREZ</v>
          </cell>
          <cell r="V1005" t="str">
            <v>LLAMOCTANTA</v>
          </cell>
          <cell r="W1005">
            <v>0</v>
          </cell>
          <cell r="X1005" t="str">
            <v>1988-02-03</v>
          </cell>
          <cell r="Y1005" t="str">
            <v>Femenino</v>
          </cell>
          <cell r="Z1005">
            <v>0</v>
          </cell>
          <cell r="AA1005">
            <v>0</v>
          </cell>
          <cell r="AB1005">
            <v>0</v>
          </cell>
          <cell r="AC1005">
            <v>0</v>
          </cell>
          <cell r="AD1005">
            <v>0</v>
          </cell>
          <cell r="AE1005">
            <v>0</v>
          </cell>
          <cell r="AF1005">
            <v>0</v>
          </cell>
          <cell r="AG1005">
            <v>0</v>
          </cell>
          <cell r="AH1005">
            <v>0</v>
          </cell>
        </row>
        <row r="1006">
          <cell r="S1006" t="str">
            <v>44178552</v>
          </cell>
          <cell r="T1006" t="str">
            <v>DEISY</v>
          </cell>
          <cell r="U1006" t="str">
            <v>MORENO</v>
          </cell>
          <cell r="V1006" t="str">
            <v>CARDENAS</v>
          </cell>
          <cell r="W1006">
            <v>0</v>
          </cell>
          <cell r="X1006" t="str">
            <v>1987-01-21</v>
          </cell>
          <cell r="Y1006" t="str">
            <v>Femenino</v>
          </cell>
          <cell r="Z1006">
            <v>0</v>
          </cell>
          <cell r="AA1006">
            <v>0</v>
          </cell>
          <cell r="AB1006">
            <v>0</v>
          </cell>
          <cell r="AC1006" t="str">
            <v>kentucky_125@hotmail.com</v>
          </cell>
          <cell r="AD1006" t="str">
            <v>983371427</v>
          </cell>
          <cell r="AE1006">
            <v>0</v>
          </cell>
          <cell r="AF1006">
            <v>0</v>
          </cell>
          <cell r="AG1006" t="str">
            <v>OBSTETRA</v>
          </cell>
          <cell r="AH1006">
            <v>0</v>
          </cell>
        </row>
        <row r="1007">
          <cell r="S1007" t="str">
            <v>31178204</v>
          </cell>
          <cell r="T1007" t="str">
            <v>NICOMEDES</v>
          </cell>
          <cell r="U1007" t="str">
            <v>HUAMAN</v>
          </cell>
          <cell r="V1007" t="str">
            <v>LAURA</v>
          </cell>
          <cell r="W1007">
            <v>0</v>
          </cell>
          <cell r="X1007" t="str">
            <v>1971-09-17</v>
          </cell>
          <cell r="Y1007" t="str">
            <v>Masculino</v>
          </cell>
          <cell r="Z1007">
            <v>0</v>
          </cell>
          <cell r="AA1007">
            <v>0</v>
          </cell>
          <cell r="AB1007" t="str">
            <v>10311782041</v>
          </cell>
          <cell r="AC1007">
            <v>0</v>
          </cell>
          <cell r="AD1007" t="str">
            <v>983371034</v>
          </cell>
          <cell r="AE1007">
            <v>0</v>
          </cell>
          <cell r="AF1007">
            <v>0</v>
          </cell>
          <cell r="AG1007" t="str">
            <v>TECNICO EN ENFERMERIA</v>
          </cell>
          <cell r="AH1007">
            <v>0</v>
          </cell>
        </row>
        <row r="1008">
          <cell r="S1008" t="str">
            <v>45669473</v>
          </cell>
          <cell r="T1008" t="str">
            <v>BETSI</v>
          </cell>
          <cell r="U1008" t="str">
            <v>RONDAN</v>
          </cell>
          <cell r="V1008" t="str">
            <v>TOLENTINO</v>
          </cell>
          <cell r="W1008">
            <v>0</v>
          </cell>
          <cell r="X1008" t="str">
            <v>1989-02-03</v>
          </cell>
          <cell r="Y1008" t="str">
            <v>Femenino</v>
          </cell>
          <cell r="Z1008">
            <v>0</v>
          </cell>
          <cell r="AA1008">
            <v>0</v>
          </cell>
          <cell r="AB1008" t="str">
            <v>10456694735</v>
          </cell>
          <cell r="AC1008" t="str">
            <v>betsy_215@hotmail.com</v>
          </cell>
          <cell r="AD1008" t="str">
            <v>980643326</v>
          </cell>
          <cell r="AE1008">
            <v>0</v>
          </cell>
          <cell r="AF1008">
            <v>0</v>
          </cell>
          <cell r="AG1008" t="str">
            <v>OBSTETRA</v>
          </cell>
          <cell r="AH1008">
            <v>0</v>
          </cell>
        </row>
        <row r="1009">
          <cell r="S1009" t="str">
            <v>71385212</v>
          </cell>
          <cell r="T1009" t="str">
            <v>MARINA</v>
          </cell>
          <cell r="U1009" t="str">
            <v>MAMANI</v>
          </cell>
          <cell r="V1009" t="str">
            <v>BARRETON</v>
          </cell>
          <cell r="W1009" t="str">
            <v>SIN DATOS</v>
          </cell>
          <cell r="X1009" t="str">
            <v>14/11/1993</v>
          </cell>
          <cell r="Y1009" t="str">
            <v>Femenino</v>
          </cell>
          <cell r="Z1009" t="str">
            <v>Soltero</v>
          </cell>
          <cell r="AA1009" t="str">
            <v>COMUNIDAD HUANIPACA</v>
          </cell>
          <cell r="AB1009">
            <v>0</v>
          </cell>
          <cell r="AC1009">
            <v>0</v>
          </cell>
          <cell r="AD1009">
            <v>0</v>
          </cell>
          <cell r="AE1009" t="str">
            <v>Superior Técnico</v>
          </cell>
          <cell r="AF1009" t="str">
            <v>Técnico superior completo</v>
          </cell>
          <cell r="AG1009" t="str">
            <v>TECNICO EN ENFERMERIA</v>
          </cell>
          <cell r="AH1009" t="str">
            <v>TITULO</v>
          </cell>
        </row>
        <row r="1010">
          <cell r="S1010" t="str">
            <v>44895305</v>
          </cell>
          <cell r="T1010" t="str">
            <v>DARIO</v>
          </cell>
          <cell r="U1010" t="str">
            <v>GUTIERREZ</v>
          </cell>
          <cell r="V1010" t="str">
            <v>HUAMAN</v>
          </cell>
          <cell r="W1010" t="str">
            <v>SIN DATOS</v>
          </cell>
          <cell r="X1010" t="str">
            <v>25/02/1988</v>
          </cell>
          <cell r="Y1010" t="str">
            <v>Masculino</v>
          </cell>
          <cell r="Z1010" t="str">
            <v>Soltero</v>
          </cell>
          <cell r="AA1010" t="str">
            <v>PSJ.LAS GOLONDRINAS 155</v>
          </cell>
          <cell r="AB1010">
            <v>0</v>
          </cell>
          <cell r="AC1010" t="str">
            <v>dghunicoforever@hotmail.com</v>
          </cell>
          <cell r="AD1010" t="str">
            <v>995107550</v>
          </cell>
          <cell r="AE1010" t="str">
            <v>Superior Universitario</v>
          </cell>
          <cell r="AF1010" t="str">
            <v>Superior completo</v>
          </cell>
          <cell r="AG1010" t="str">
            <v>ENFERMERA(O)</v>
          </cell>
          <cell r="AH1010" t="str">
            <v>TITULO</v>
          </cell>
        </row>
        <row r="1011">
          <cell r="S1011" t="str">
            <v>43221810</v>
          </cell>
          <cell r="T1011" t="str">
            <v>MARILU</v>
          </cell>
          <cell r="U1011" t="str">
            <v>CONDORI</v>
          </cell>
          <cell r="V1011" t="str">
            <v>FERNANDEZ</v>
          </cell>
          <cell r="W1011">
            <v>0</v>
          </cell>
          <cell r="X1011" t="str">
            <v>1985-10-16</v>
          </cell>
          <cell r="Y1011" t="str">
            <v>Femenino</v>
          </cell>
          <cell r="Z1011">
            <v>0</v>
          </cell>
          <cell r="AA1011">
            <v>0</v>
          </cell>
          <cell r="AB1011">
            <v>0</v>
          </cell>
          <cell r="AC1011">
            <v>0</v>
          </cell>
          <cell r="AD1011">
            <v>0</v>
          </cell>
          <cell r="AE1011">
            <v>0</v>
          </cell>
          <cell r="AF1011">
            <v>0</v>
          </cell>
          <cell r="AG1011">
            <v>0</v>
          </cell>
          <cell r="AH1011">
            <v>0</v>
          </cell>
        </row>
        <row r="1012">
          <cell r="S1012" t="str">
            <v>45674490</v>
          </cell>
          <cell r="T1012" t="str">
            <v>BETHZABE CLAUDIA</v>
          </cell>
          <cell r="U1012" t="str">
            <v>GARCIA</v>
          </cell>
          <cell r="V1012" t="str">
            <v>CALVO</v>
          </cell>
          <cell r="W1012" t="str">
            <v>SIN DATOS</v>
          </cell>
          <cell r="X1012" t="str">
            <v>01/04/1989</v>
          </cell>
          <cell r="Y1012" t="str">
            <v>Femenino</v>
          </cell>
          <cell r="Z1012" t="str">
            <v>Soltero</v>
          </cell>
          <cell r="AA1012" t="str">
            <v>AV MALECON CHECA E 467</v>
          </cell>
          <cell r="AB1012">
            <v>0</v>
          </cell>
          <cell r="AC1012" t="str">
            <v>aries_15b@hotmail.com</v>
          </cell>
          <cell r="AD1012" t="str">
            <v>941382093</v>
          </cell>
          <cell r="AE1012" t="str">
            <v>Superior Universitario</v>
          </cell>
          <cell r="AF1012" t="str">
            <v>Superior completo</v>
          </cell>
          <cell r="AG1012" t="str">
            <v>OBSTETRA</v>
          </cell>
          <cell r="AH1012" t="str">
            <v>TITULO</v>
          </cell>
        </row>
        <row r="1013">
          <cell r="S1013" t="str">
            <v>70241738</v>
          </cell>
          <cell r="T1013" t="str">
            <v>MELISSA</v>
          </cell>
          <cell r="U1013" t="str">
            <v>BENITO</v>
          </cell>
          <cell r="V1013" t="str">
            <v>NAVARRO</v>
          </cell>
          <cell r="W1013" t="str">
            <v>SIN DATOS</v>
          </cell>
          <cell r="X1013" t="str">
            <v>04/04/1991</v>
          </cell>
          <cell r="Y1013" t="str">
            <v>Femenino</v>
          </cell>
          <cell r="Z1013" t="str">
            <v>Soltero</v>
          </cell>
          <cell r="AA1013" t="str">
            <v>CALLE SEBASTIAN TELLERIA 280</v>
          </cell>
          <cell r="AB1013">
            <v>0</v>
          </cell>
          <cell r="AC1013" t="str">
            <v>melissabenitonavarro@gmail.com</v>
          </cell>
          <cell r="AD1013">
            <v>0</v>
          </cell>
          <cell r="AE1013" t="str">
            <v>Superior Universitario</v>
          </cell>
          <cell r="AF1013" t="str">
            <v>Superior completo</v>
          </cell>
          <cell r="AG1013" t="str">
            <v>MEDICO CIRUJANO</v>
          </cell>
          <cell r="AH1013" t="str">
            <v>TITULO</v>
          </cell>
        </row>
        <row r="1014">
          <cell r="S1014" t="str">
            <v>47538885</v>
          </cell>
          <cell r="T1014" t="str">
            <v>KATHERINE MAYTE</v>
          </cell>
          <cell r="U1014" t="str">
            <v>PANDURO</v>
          </cell>
          <cell r="V1014" t="str">
            <v>HURTADO</v>
          </cell>
          <cell r="W1014" t="str">
            <v>SIN DATOS</v>
          </cell>
          <cell r="X1014" t="str">
            <v>15/11/1991</v>
          </cell>
          <cell r="Y1014" t="str">
            <v>Femenino</v>
          </cell>
          <cell r="Z1014" t="str">
            <v>Soltero</v>
          </cell>
          <cell r="AA1014" t="str">
            <v>1</v>
          </cell>
          <cell r="AB1014">
            <v>0</v>
          </cell>
          <cell r="AC1014">
            <v>0</v>
          </cell>
          <cell r="AD1014">
            <v>0</v>
          </cell>
          <cell r="AE1014" t="str">
            <v>Superior Universitario</v>
          </cell>
          <cell r="AF1014" t="str">
            <v>Superior completo</v>
          </cell>
          <cell r="AG1014" t="str">
            <v>MEDICO CIRUJANO</v>
          </cell>
          <cell r="AH1014" t="str">
            <v>TITULO</v>
          </cell>
        </row>
        <row r="1015">
          <cell r="S1015" t="str">
            <v>44642492</v>
          </cell>
          <cell r="T1015" t="str">
            <v>KATHERINE YRAIDA</v>
          </cell>
          <cell r="U1015" t="str">
            <v>PINO</v>
          </cell>
          <cell r="V1015" t="str">
            <v>LUNA</v>
          </cell>
          <cell r="W1015">
            <v>0</v>
          </cell>
          <cell r="X1015" t="str">
            <v>1987-11-25</v>
          </cell>
          <cell r="Y1015" t="str">
            <v>Femenino</v>
          </cell>
          <cell r="Z1015">
            <v>0</v>
          </cell>
          <cell r="AA1015">
            <v>0</v>
          </cell>
          <cell r="AB1015" t="str">
            <v>10446424926</v>
          </cell>
          <cell r="AC1015" t="str">
            <v>teamo_kcaty@hotmail.com</v>
          </cell>
          <cell r="AD1015" t="str">
            <v>954735060</v>
          </cell>
          <cell r="AE1015">
            <v>0</v>
          </cell>
          <cell r="AF1015">
            <v>0</v>
          </cell>
          <cell r="AG1015" t="str">
            <v>ENFERMERA(O)</v>
          </cell>
          <cell r="AH1015">
            <v>0</v>
          </cell>
        </row>
        <row r="1016">
          <cell r="S1016" t="str">
            <v>43577709</v>
          </cell>
          <cell r="T1016" t="str">
            <v>ROCIO</v>
          </cell>
          <cell r="U1016" t="str">
            <v>AZURIN</v>
          </cell>
          <cell r="V1016" t="str">
            <v>DIAZ</v>
          </cell>
          <cell r="W1016">
            <v>0</v>
          </cell>
          <cell r="X1016" t="str">
            <v>1986-05-20</v>
          </cell>
          <cell r="Y1016" t="str">
            <v>Femenino</v>
          </cell>
          <cell r="Z1016">
            <v>0</v>
          </cell>
          <cell r="AA1016">
            <v>0</v>
          </cell>
          <cell r="AB1016">
            <v>0</v>
          </cell>
          <cell r="AC1016" t="str">
            <v>chio_2420@hotmail.com</v>
          </cell>
          <cell r="AD1016" t="str">
            <v>943438754</v>
          </cell>
          <cell r="AE1016">
            <v>0</v>
          </cell>
          <cell r="AF1016">
            <v>0</v>
          </cell>
          <cell r="AG1016" t="str">
            <v>ENFERMERA(O)</v>
          </cell>
          <cell r="AH1016">
            <v>0</v>
          </cell>
        </row>
        <row r="1017">
          <cell r="S1017" t="str">
            <v>40705167</v>
          </cell>
          <cell r="T1017" t="str">
            <v>EDILBERTA</v>
          </cell>
          <cell r="U1017" t="str">
            <v>TOROCAHUA</v>
          </cell>
          <cell r="V1017">
            <v>0</v>
          </cell>
          <cell r="W1017">
            <v>0</v>
          </cell>
          <cell r="X1017" t="str">
            <v>1980-12-20</v>
          </cell>
          <cell r="Y1017" t="str">
            <v>Femenino</v>
          </cell>
          <cell r="Z1017">
            <v>0</v>
          </cell>
          <cell r="AA1017">
            <v>0</v>
          </cell>
          <cell r="AB1017">
            <v>0</v>
          </cell>
          <cell r="AC1017" t="str">
            <v>EDIL25@HOTMAIL.COM</v>
          </cell>
          <cell r="AD1017" t="str">
            <v>981691065</v>
          </cell>
          <cell r="AE1017">
            <v>0</v>
          </cell>
          <cell r="AF1017">
            <v>0</v>
          </cell>
          <cell r="AG1017" t="str">
            <v>ENFERMERA(O)</v>
          </cell>
          <cell r="AH1017">
            <v>0</v>
          </cell>
        </row>
        <row r="1018">
          <cell r="S1018" t="str">
            <v>46139548</v>
          </cell>
          <cell r="T1018" t="str">
            <v>RAMON</v>
          </cell>
          <cell r="U1018" t="str">
            <v>GALINDO</v>
          </cell>
          <cell r="V1018" t="str">
            <v>CHUMBE</v>
          </cell>
          <cell r="W1018">
            <v>0</v>
          </cell>
          <cell r="X1018" t="str">
            <v>1989-06-01</v>
          </cell>
          <cell r="Y1018" t="str">
            <v>Masculino</v>
          </cell>
          <cell r="Z1018">
            <v>0</v>
          </cell>
          <cell r="AA1018">
            <v>0</v>
          </cell>
          <cell r="AB1018">
            <v>0</v>
          </cell>
          <cell r="AC1018">
            <v>0</v>
          </cell>
          <cell r="AD1018">
            <v>0</v>
          </cell>
          <cell r="AE1018">
            <v>0</v>
          </cell>
          <cell r="AF1018">
            <v>0</v>
          </cell>
          <cell r="AG1018" t="str">
            <v>* SIN PROFESIÓN NI CARRERA TÉCNICA</v>
          </cell>
          <cell r="AH1018">
            <v>0</v>
          </cell>
        </row>
        <row r="1019">
          <cell r="S1019" t="str">
            <v>70772851</v>
          </cell>
          <cell r="T1019" t="str">
            <v>MANECETH</v>
          </cell>
          <cell r="U1019" t="str">
            <v>MEDRANO</v>
          </cell>
          <cell r="V1019" t="str">
            <v>AGUILAR</v>
          </cell>
          <cell r="W1019" t="str">
            <v>SIN DATOS</v>
          </cell>
          <cell r="X1019" t="str">
            <v>10/08/1992</v>
          </cell>
          <cell r="Y1019" t="str">
            <v>Femenino</v>
          </cell>
          <cell r="Z1019" t="str">
            <v>Soltero</v>
          </cell>
          <cell r="AA1019" t="str">
            <v>CP. TOCCSO</v>
          </cell>
          <cell r="AB1019" t="str">
            <v>10707728511</v>
          </cell>
          <cell r="AC1019">
            <v>0</v>
          </cell>
          <cell r="AD1019">
            <v>0</v>
          </cell>
          <cell r="AE1019" t="str">
            <v>Superior Técnico</v>
          </cell>
          <cell r="AF1019" t="str">
            <v>Técnico superior completo</v>
          </cell>
          <cell r="AG1019" t="str">
            <v>TECNICO EN ENFERMERIA</v>
          </cell>
          <cell r="AH1019" t="str">
            <v>TITULO</v>
          </cell>
        </row>
        <row r="1020">
          <cell r="S1020" t="str">
            <v>44706350</v>
          </cell>
          <cell r="T1020" t="str">
            <v>SERAFINA GRABIELA</v>
          </cell>
          <cell r="U1020" t="str">
            <v>VALENZUELA</v>
          </cell>
          <cell r="V1020" t="str">
            <v>TOMAS</v>
          </cell>
          <cell r="W1020">
            <v>0</v>
          </cell>
          <cell r="X1020" t="str">
            <v>1987-09-12</v>
          </cell>
          <cell r="Y1020" t="str">
            <v>Femenino</v>
          </cell>
          <cell r="Z1020">
            <v>0</v>
          </cell>
          <cell r="AA1020">
            <v>0</v>
          </cell>
          <cell r="AB1020">
            <v>0</v>
          </cell>
          <cell r="AC1020">
            <v>0</v>
          </cell>
          <cell r="AD1020">
            <v>0</v>
          </cell>
          <cell r="AE1020">
            <v>0</v>
          </cell>
          <cell r="AF1020">
            <v>0</v>
          </cell>
          <cell r="AG1020">
            <v>0</v>
          </cell>
          <cell r="AH1020">
            <v>0</v>
          </cell>
        </row>
        <row r="1021">
          <cell r="S1021" t="str">
            <v>45005682</v>
          </cell>
          <cell r="T1021" t="str">
            <v>ROSA</v>
          </cell>
          <cell r="U1021" t="str">
            <v>VALENZUELA</v>
          </cell>
          <cell r="V1021" t="str">
            <v>CORDOVA</v>
          </cell>
          <cell r="W1021">
            <v>0</v>
          </cell>
          <cell r="X1021" t="str">
            <v>1987-12-18</v>
          </cell>
          <cell r="Y1021" t="str">
            <v>Femenino</v>
          </cell>
          <cell r="Z1021">
            <v>0</v>
          </cell>
          <cell r="AA1021">
            <v>0</v>
          </cell>
          <cell r="AB1021">
            <v>0</v>
          </cell>
          <cell r="AC1021">
            <v>0</v>
          </cell>
          <cell r="AD1021">
            <v>0</v>
          </cell>
          <cell r="AE1021">
            <v>0</v>
          </cell>
          <cell r="AF1021">
            <v>0</v>
          </cell>
          <cell r="AG1021">
            <v>0</v>
          </cell>
          <cell r="AH1021">
            <v>0</v>
          </cell>
        </row>
        <row r="1022">
          <cell r="S1022" t="str">
            <v>46282902</v>
          </cell>
          <cell r="T1022" t="str">
            <v>JOSE ANTONIO</v>
          </cell>
          <cell r="U1022" t="str">
            <v>QUISPE</v>
          </cell>
          <cell r="V1022" t="str">
            <v>YUCRA</v>
          </cell>
          <cell r="W1022">
            <v>0</v>
          </cell>
          <cell r="X1022" t="str">
            <v>1988-04-28</v>
          </cell>
          <cell r="Y1022" t="str">
            <v>Masculino</v>
          </cell>
          <cell r="Z1022">
            <v>0</v>
          </cell>
          <cell r="AA1022">
            <v>0</v>
          </cell>
          <cell r="AB1022">
            <v>0</v>
          </cell>
          <cell r="AC1022" t="str">
            <v>JARS_ONLY@HOTMAIL.COM</v>
          </cell>
          <cell r="AD1022" t="str">
            <v>989997579</v>
          </cell>
          <cell r="AE1022">
            <v>0</v>
          </cell>
          <cell r="AF1022">
            <v>0</v>
          </cell>
          <cell r="AG1022" t="str">
            <v>OBSTETRA</v>
          </cell>
          <cell r="AH1022">
            <v>0</v>
          </cell>
        </row>
        <row r="1023">
          <cell r="S1023" t="str">
            <v>46941726</v>
          </cell>
          <cell r="T1023" t="str">
            <v>MARYCRUZ</v>
          </cell>
          <cell r="U1023" t="str">
            <v>SEVILLANO</v>
          </cell>
          <cell r="V1023" t="str">
            <v>ROQUE</v>
          </cell>
          <cell r="W1023" t="str">
            <v>SIN DATOS</v>
          </cell>
          <cell r="X1023" t="str">
            <v>05/04/1991</v>
          </cell>
          <cell r="Y1023" t="str">
            <v>Femenino</v>
          </cell>
          <cell r="Z1023" t="str">
            <v>Soltero</v>
          </cell>
          <cell r="AA1023" t="str">
            <v>MZ D LT 01 ASOCIACION EL ROBLE</v>
          </cell>
          <cell r="AB1023">
            <v>0</v>
          </cell>
          <cell r="AC1023" t="str">
            <v>maryzaero@gmail.com</v>
          </cell>
          <cell r="AD1023" t="str">
            <v>961443449</v>
          </cell>
          <cell r="AE1023" t="str">
            <v>Superior Universitario</v>
          </cell>
          <cell r="AF1023" t="str">
            <v>Superior completo</v>
          </cell>
          <cell r="AG1023" t="str">
            <v>OBSTETRA</v>
          </cell>
          <cell r="AH1023" t="str">
            <v>TITULO</v>
          </cell>
        </row>
        <row r="1024">
          <cell r="S1024" t="str">
            <v>70792949</v>
          </cell>
          <cell r="T1024" t="str">
            <v>NIRMI</v>
          </cell>
          <cell r="U1024" t="str">
            <v>BALDARRAGO</v>
          </cell>
          <cell r="V1024" t="str">
            <v>VEGA</v>
          </cell>
          <cell r="W1024" t="str">
            <v>SIN DATOS</v>
          </cell>
          <cell r="X1024" t="str">
            <v>04/03/1997</v>
          </cell>
          <cell r="Y1024" t="str">
            <v>Femenino</v>
          </cell>
          <cell r="Z1024" t="str">
            <v>Soltero</v>
          </cell>
          <cell r="AA1024" t="str">
            <v>JR. STA TERESA S/N</v>
          </cell>
          <cell r="AB1024">
            <v>0</v>
          </cell>
          <cell r="AC1024">
            <v>0</v>
          </cell>
          <cell r="AD1024">
            <v>0</v>
          </cell>
          <cell r="AE1024" t="str">
            <v>Superior Universitario</v>
          </cell>
          <cell r="AF1024" t="str">
            <v>Superior completo</v>
          </cell>
          <cell r="AG1024" t="str">
            <v>ENFERMERA(O)</v>
          </cell>
          <cell r="AH1024" t="str">
            <v>EGRESADO</v>
          </cell>
        </row>
        <row r="1025">
          <cell r="S1025" t="str">
            <v>71214375</v>
          </cell>
          <cell r="T1025" t="str">
            <v>KETY VIANEC</v>
          </cell>
          <cell r="U1025" t="str">
            <v>LLANTERHUAY</v>
          </cell>
          <cell r="V1025" t="str">
            <v>CASTRO</v>
          </cell>
          <cell r="W1025" t="str">
            <v>SIN DATOS</v>
          </cell>
          <cell r="X1025" t="str">
            <v>08/08/1995</v>
          </cell>
          <cell r="Y1025" t="str">
            <v>Femenino</v>
          </cell>
          <cell r="Z1025" t="str">
            <v>Soltero</v>
          </cell>
          <cell r="AA1025" t="str">
            <v>CP. URUCANCHA</v>
          </cell>
          <cell r="AB1025" t="str">
            <v>10712143750</v>
          </cell>
          <cell r="AC1025" t="str">
            <v>vianecketycastro@gmail.com</v>
          </cell>
          <cell r="AD1025" t="str">
            <v>991296917</v>
          </cell>
          <cell r="AE1025" t="str">
            <v>Superior Técnico</v>
          </cell>
          <cell r="AF1025" t="str">
            <v>Técnico superior completo</v>
          </cell>
          <cell r="AG1025" t="str">
            <v>TECNICO EN ENFERMERIA</v>
          </cell>
          <cell r="AH1025" t="str">
            <v>TITULO</v>
          </cell>
        </row>
        <row r="1026">
          <cell r="S1026" t="str">
            <v>45208653</v>
          </cell>
          <cell r="T1026" t="str">
            <v>LUIS EDUARDO</v>
          </cell>
          <cell r="U1026" t="str">
            <v>TIZON</v>
          </cell>
          <cell r="V1026" t="str">
            <v>HINOSTROZA</v>
          </cell>
          <cell r="W1026">
            <v>0</v>
          </cell>
          <cell r="X1026" t="str">
            <v>1988-07-23</v>
          </cell>
          <cell r="Y1026" t="str">
            <v>Masculino</v>
          </cell>
          <cell r="Z1026">
            <v>0</v>
          </cell>
          <cell r="AA1026">
            <v>0</v>
          </cell>
          <cell r="AB1026" t="str">
            <v>10452086536</v>
          </cell>
          <cell r="AC1026">
            <v>0</v>
          </cell>
          <cell r="AD1026" t="str">
            <v>999500656,999500656</v>
          </cell>
          <cell r="AE1026">
            <v>0</v>
          </cell>
          <cell r="AF1026">
            <v>0</v>
          </cell>
          <cell r="AG1026" t="str">
            <v>MEDICO CIRUJANO</v>
          </cell>
          <cell r="AH1026">
            <v>0</v>
          </cell>
        </row>
        <row r="1027">
          <cell r="S1027" t="str">
            <v>70127879</v>
          </cell>
          <cell r="T1027" t="str">
            <v>GALO EDUARDO</v>
          </cell>
          <cell r="U1027" t="str">
            <v>SANCHEZ</v>
          </cell>
          <cell r="V1027" t="str">
            <v>BORRERO</v>
          </cell>
          <cell r="W1027" t="str">
            <v>SIN DATOS</v>
          </cell>
          <cell r="X1027" t="str">
            <v>13/01/1989</v>
          </cell>
          <cell r="Y1027" t="str">
            <v>Masculino</v>
          </cell>
          <cell r="Z1027" t="str">
            <v>Soltero</v>
          </cell>
          <cell r="AA1027" t="str">
            <v>BLOCK 38 DPTO.304 LA CRUCETA II</v>
          </cell>
          <cell r="AB1027">
            <v>0</v>
          </cell>
          <cell r="AC1027" t="str">
            <v>galoesb89@gmail.com</v>
          </cell>
          <cell r="AD1027" t="str">
            <v>963354292</v>
          </cell>
          <cell r="AE1027" t="str">
            <v>Superior Universitario</v>
          </cell>
          <cell r="AF1027" t="str">
            <v>Superior completo</v>
          </cell>
          <cell r="AG1027" t="str">
            <v>MEDICO CIRUJANO</v>
          </cell>
          <cell r="AH1027" t="str">
            <v>TITULO</v>
          </cell>
        </row>
        <row r="1028">
          <cell r="S1028" t="str">
            <v>41855367</v>
          </cell>
          <cell r="T1028" t="str">
            <v>JUAN CARLOS</v>
          </cell>
          <cell r="U1028" t="str">
            <v>ACEVEDO</v>
          </cell>
          <cell r="V1028" t="str">
            <v>ALVARADO</v>
          </cell>
          <cell r="W1028" t="str">
            <v>SIN DATOS</v>
          </cell>
          <cell r="X1028" t="str">
            <v>20/09/1982</v>
          </cell>
          <cell r="Y1028" t="str">
            <v>Masculino</v>
          </cell>
          <cell r="Z1028" t="str">
            <v>Soltero</v>
          </cell>
          <cell r="AA1028" t="str">
            <v>C. POBLADO OSCCOLLO</v>
          </cell>
          <cell r="AB1028" t="str">
            <v>10418553672</v>
          </cell>
          <cell r="AC1028">
            <v>0</v>
          </cell>
          <cell r="AD1028">
            <v>0</v>
          </cell>
          <cell r="AE1028" t="str">
            <v>Superior Técnico</v>
          </cell>
          <cell r="AF1028" t="str">
            <v>Técnico superior incompleto</v>
          </cell>
          <cell r="AG1028" t="str">
            <v>TECNICO EN ENFERMERIA</v>
          </cell>
          <cell r="AH1028" t="str">
            <v>ESTUDIANTE</v>
          </cell>
        </row>
        <row r="1029">
          <cell r="S1029" t="str">
            <v>73129863</v>
          </cell>
          <cell r="T1029" t="str">
            <v>ROSMEL</v>
          </cell>
          <cell r="U1029" t="str">
            <v>HUARHUACHI</v>
          </cell>
          <cell r="V1029" t="str">
            <v>YAÑE</v>
          </cell>
          <cell r="W1029" t="str">
            <v>SIN DATOS</v>
          </cell>
          <cell r="X1029" t="str">
            <v>28/10/1999</v>
          </cell>
          <cell r="Y1029" t="str">
            <v>Masculino</v>
          </cell>
          <cell r="Z1029" t="str">
            <v>Soltero</v>
          </cell>
          <cell r="AA1029" t="str">
            <v>CENTRO POBLADO OSCCOLLO</v>
          </cell>
          <cell r="AB1029">
            <v>0</v>
          </cell>
          <cell r="AC1029">
            <v>0</v>
          </cell>
          <cell r="AD1029">
            <v>0</v>
          </cell>
          <cell r="AE1029" t="str">
            <v>Secundaria</v>
          </cell>
          <cell r="AF1029" t="str">
            <v>Secundaria completa</v>
          </cell>
          <cell r="AG1029">
            <v>0</v>
          </cell>
          <cell r="AH1029">
            <v>0</v>
          </cell>
        </row>
        <row r="1030">
          <cell r="S1030" t="str">
            <v>70812209</v>
          </cell>
          <cell r="T1030" t="str">
            <v>JESUS MAQUIBER</v>
          </cell>
          <cell r="U1030" t="str">
            <v>SACCACO</v>
          </cell>
          <cell r="V1030" t="str">
            <v>VARGAS</v>
          </cell>
          <cell r="W1030" t="str">
            <v>SIN DATOS</v>
          </cell>
          <cell r="X1030" t="str">
            <v>17/12/1993</v>
          </cell>
          <cell r="Y1030" t="str">
            <v>Masculino</v>
          </cell>
          <cell r="Z1030" t="str">
            <v>Soltero</v>
          </cell>
          <cell r="AA1030" t="str">
            <v>CP. CHALLHUANI</v>
          </cell>
          <cell r="AB1030">
            <v>0</v>
          </cell>
          <cell r="AC1030">
            <v>0</v>
          </cell>
          <cell r="AD1030">
            <v>0</v>
          </cell>
          <cell r="AE1030" t="str">
            <v>Secundaria</v>
          </cell>
          <cell r="AF1030" t="str">
            <v>Secundaria completa</v>
          </cell>
          <cell r="AG1030">
            <v>0</v>
          </cell>
          <cell r="AH1030">
            <v>0</v>
          </cell>
        </row>
        <row r="1031">
          <cell r="S1031" t="str">
            <v>41727703</v>
          </cell>
          <cell r="T1031" t="str">
            <v>GRACIELA</v>
          </cell>
          <cell r="U1031" t="str">
            <v>ACEVEDO</v>
          </cell>
          <cell r="V1031" t="str">
            <v>BARBARAN</v>
          </cell>
          <cell r="W1031">
            <v>0</v>
          </cell>
          <cell r="X1031" t="str">
            <v>1982-12-15</v>
          </cell>
          <cell r="Y1031" t="str">
            <v>Femenino</v>
          </cell>
          <cell r="Z1031">
            <v>0</v>
          </cell>
          <cell r="AA1031">
            <v>0</v>
          </cell>
          <cell r="AB1031">
            <v>0</v>
          </cell>
          <cell r="AC1031">
            <v>0</v>
          </cell>
          <cell r="AD1031">
            <v>0</v>
          </cell>
          <cell r="AE1031">
            <v>0</v>
          </cell>
          <cell r="AF1031">
            <v>0</v>
          </cell>
          <cell r="AG1031" t="str">
            <v>TECNICO EN ENFERMERIA</v>
          </cell>
          <cell r="AH1031">
            <v>0</v>
          </cell>
        </row>
        <row r="1032">
          <cell r="S1032" t="str">
            <v>09298059</v>
          </cell>
          <cell r="T1032" t="str">
            <v>JUAN</v>
          </cell>
          <cell r="U1032" t="str">
            <v>CARBAJAL</v>
          </cell>
          <cell r="V1032" t="str">
            <v>ORE</v>
          </cell>
          <cell r="W1032" t="str">
            <v>SIN DATOS</v>
          </cell>
          <cell r="X1032" t="str">
            <v>23/10/1950</v>
          </cell>
          <cell r="Y1032" t="str">
            <v>Masculino</v>
          </cell>
          <cell r="Z1032" t="str">
            <v>Casado</v>
          </cell>
          <cell r="AA1032" t="str">
            <v>CPM.URUCANCHA</v>
          </cell>
          <cell r="AB1032" t="str">
            <v>10092980591</v>
          </cell>
          <cell r="AC1032" t="str">
            <v>municipiourucancha@hotmail.com</v>
          </cell>
          <cell r="AD1032" t="str">
            <v>993189390</v>
          </cell>
          <cell r="AE1032" t="str">
            <v>Primaria</v>
          </cell>
          <cell r="AF1032" t="str">
            <v>Primaria completa</v>
          </cell>
          <cell r="AG1032">
            <v>0</v>
          </cell>
          <cell r="AH1032">
            <v>0</v>
          </cell>
        </row>
        <row r="1033">
          <cell r="S1033" t="str">
            <v>71856063</v>
          </cell>
          <cell r="T1033" t="str">
            <v>JULIO FAUSTO</v>
          </cell>
          <cell r="U1033" t="str">
            <v>LLANTERHUAY</v>
          </cell>
          <cell r="V1033" t="str">
            <v>ZARATE</v>
          </cell>
          <cell r="W1033" t="str">
            <v>SIN DATOS</v>
          </cell>
          <cell r="X1033" t="str">
            <v>04/07/1999</v>
          </cell>
          <cell r="Y1033" t="str">
            <v>Masculino</v>
          </cell>
          <cell r="Z1033" t="str">
            <v>Soltero</v>
          </cell>
          <cell r="AA1033" t="str">
            <v>SIMON BOLIVAR</v>
          </cell>
          <cell r="AB1033">
            <v>0</v>
          </cell>
          <cell r="AC1033">
            <v>0</v>
          </cell>
          <cell r="AD1033">
            <v>0</v>
          </cell>
          <cell r="AE1033" t="str">
            <v>Superior Técnico</v>
          </cell>
          <cell r="AF1033" t="str">
            <v>Técnico superior completo</v>
          </cell>
          <cell r="AG1033" t="str">
            <v>TECNICO EN ENFERMERIA</v>
          </cell>
          <cell r="AH1033" t="str">
            <v>TITULO</v>
          </cell>
        </row>
        <row r="1034">
          <cell r="S1034" t="str">
            <v>40693269</v>
          </cell>
          <cell r="T1034" t="str">
            <v>KARINA GRACE</v>
          </cell>
          <cell r="U1034" t="str">
            <v>QUINTANA</v>
          </cell>
          <cell r="V1034" t="str">
            <v>FLORES</v>
          </cell>
          <cell r="W1034">
            <v>0</v>
          </cell>
          <cell r="X1034" t="str">
            <v>1980-05-01</v>
          </cell>
          <cell r="Y1034" t="str">
            <v>Femenino</v>
          </cell>
          <cell r="Z1034">
            <v>0</v>
          </cell>
          <cell r="AA1034">
            <v>0</v>
          </cell>
          <cell r="AB1034" t="str">
            <v>10406932694</v>
          </cell>
          <cell r="AC1034">
            <v>0</v>
          </cell>
          <cell r="AD1034">
            <v>0</v>
          </cell>
          <cell r="AE1034">
            <v>0</v>
          </cell>
          <cell r="AF1034">
            <v>0</v>
          </cell>
          <cell r="AG1034">
            <v>0</v>
          </cell>
          <cell r="AH1034">
            <v>0</v>
          </cell>
        </row>
        <row r="1035">
          <cell r="S1035" t="str">
            <v>06794340</v>
          </cell>
          <cell r="T1035" t="str">
            <v>MARIBEL</v>
          </cell>
          <cell r="U1035" t="str">
            <v>JAYME</v>
          </cell>
          <cell r="V1035" t="str">
            <v>QUISPE</v>
          </cell>
          <cell r="W1035">
            <v>0</v>
          </cell>
          <cell r="X1035" t="str">
            <v>1971-10-26</v>
          </cell>
          <cell r="Y1035" t="str">
            <v>Femenino</v>
          </cell>
          <cell r="Z1035">
            <v>0</v>
          </cell>
          <cell r="AA1035">
            <v>0</v>
          </cell>
          <cell r="AB1035" t="str">
            <v>10067943401</v>
          </cell>
          <cell r="AC1035">
            <v>0</v>
          </cell>
          <cell r="AD1035">
            <v>0</v>
          </cell>
          <cell r="AE1035">
            <v>0</v>
          </cell>
          <cell r="AF1035">
            <v>0</v>
          </cell>
          <cell r="AG1035" t="str">
            <v>TECNICO EN ENFERMERIA</v>
          </cell>
          <cell r="AH1035">
            <v>0</v>
          </cell>
        </row>
        <row r="1036">
          <cell r="S1036" t="str">
            <v>46467939</v>
          </cell>
          <cell r="T1036" t="str">
            <v>VANEZA</v>
          </cell>
          <cell r="U1036" t="str">
            <v>GUIZADO</v>
          </cell>
          <cell r="V1036" t="str">
            <v>ZEDANO</v>
          </cell>
          <cell r="W1036">
            <v>0</v>
          </cell>
          <cell r="X1036" t="str">
            <v>1990-07-09</v>
          </cell>
          <cell r="Y1036" t="str">
            <v>Femenino</v>
          </cell>
          <cell r="Z1036">
            <v>0</v>
          </cell>
          <cell r="AA1036">
            <v>0</v>
          </cell>
          <cell r="AB1036">
            <v>0</v>
          </cell>
          <cell r="AC1036">
            <v>0</v>
          </cell>
          <cell r="AD1036" t="str">
            <v>989846176</v>
          </cell>
          <cell r="AE1036" t="str">
            <v>Superior Técnico</v>
          </cell>
          <cell r="AF1036" t="str">
            <v>Técnico superior completo</v>
          </cell>
          <cell r="AG1036" t="str">
            <v>TECNICO EN ENFERMERIA</v>
          </cell>
          <cell r="AH1036" t="str">
            <v>TITULO</v>
          </cell>
        </row>
        <row r="1037">
          <cell r="S1037" t="str">
            <v>45658086</v>
          </cell>
          <cell r="T1037" t="str">
            <v>CRUSMEL</v>
          </cell>
          <cell r="U1037" t="str">
            <v>AVALOS</v>
          </cell>
          <cell r="V1037" t="str">
            <v>SANCHEZ</v>
          </cell>
          <cell r="W1037">
            <v>0</v>
          </cell>
          <cell r="X1037" t="str">
            <v>1988-12-01</v>
          </cell>
          <cell r="Y1037" t="str">
            <v>Femenino</v>
          </cell>
          <cell r="Z1037">
            <v>0</v>
          </cell>
          <cell r="AA1037">
            <v>0</v>
          </cell>
          <cell r="AB1037">
            <v>0</v>
          </cell>
          <cell r="AC1037">
            <v>0</v>
          </cell>
          <cell r="AD1037" t="str">
            <v>967012258</v>
          </cell>
          <cell r="AE1037">
            <v>0</v>
          </cell>
          <cell r="AF1037">
            <v>0</v>
          </cell>
          <cell r="AG1037" t="str">
            <v>TECNICO EN ENFERMERIA</v>
          </cell>
          <cell r="AH1037" t="str">
            <v>TITULO</v>
          </cell>
        </row>
        <row r="1038">
          <cell r="S1038" t="str">
            <v>42722252</v>
          </cell>
          <cell r="T1038" t="str">
            <v>ZANDRA</v>
          </cell>
          <cell r="U1038" t="str">
            <v>USUCACHI</v>
          </cell>
          <cell r="V1038" t="str">
            <v>YLLATUPA</v>
          </cell>
          <cell r="W1038" t="str">
            <v>SIN DATOS</v>
          </cell>
          <cell r="X1038" t="str">
            <v>24/11/1984</v>
          </cell>
          <cell r="Y1038" t="str">
            <v>Femenino</v>
          </cell>
          <cell r="Z1038" t="str">
            <v>Soltero</v>
          </cell>
          <cell r="AA1038" t="str">
            <v>BOLIVAR</v>
          </cell>
          <cell r="AB1038">
            <v>0</v>
          </cell>
          <cell r="AC1038" t="str">
            <v>zui_may@hotmail.com</v>
          </cell>
          <cell r="AD1038" t="str">
            <v>974506484</v>
          </cell>
          <cell r="AE1038" t="str">
            <v>Superior Universitario</v>
          </cell>
          <cell r="AF1038" t="str">
            <v>Superior completo</v>
          </cell>
          <cell r="AG1038" t="str">
            <v>ENFERMERA(O)</v>
          </cell>
          <cell r="AH1038" t="str">
            <v>TITULO</v>
          </cell>
        </row>
        <row r="1039">
          <cell r="S1039" t="str">
            <v>71841741</v>
          </cell>
          <cell r="T1039" t="str">
            <v>YULI</v>
          </cell>
          <cell r="U1039" t="str">
            <v>CCORIMANYA</v>
          </cell>
          <cell r="V1039" t="str">
            <v>MAÑUICO</v>
          </cell>
          <cell r="W1039" t="str">
            <v>SIN DATOS</v>
          </cell>
          <cell r="X1039" t="str">
            <v>15/04/1996</v>
          </cell>
          <cell r="Y1039" t="str">
            <v>Femenino</v>
          </cell>
          <cell r="Z1039" t="str">
            <v>Soltero</v>
          </cell>
          <cell r="AA1039" t="str">
            <v>LLIUPAPUQUIO</v>
          </cell>
          <cell r="AB1039">
            <v>0</v>
          </cell>
          <cell r="AC1039">
            <v>0</v>
          </cell>
          <cell r="AD1039">
            <v>0</v>
          </cell>
          <cell r="AE1039" t="str">
            <v>Superior Técnico</v>
          </cell>
          <cell r="AF1039" t="str">
            <v>Técnico superior completo</v>
          </cell>
          <cell r="AG1039" t="str">
            <v>TECNICO EN ENFERMERIA</v>
          </cell>
          <cell r="AH1039" t="str">
            <v>TITULO</v>
          </cell>
        </row>
        <row r="1040">
          <cell r="S1040" t="str">
            <v>47464792</v>
          </cell>
          <cell r="T1040" t="str">
            <v>YESICA</v>
          </cell>
          <cell r="U1040" t="str">
            <v>MENDOZA</v>
          </cell>
          <cell r="V1040" t="str">
            <v>OCHOA</v>
          </cell>
          <cell r="W1040" t="str">
            <v>SIN DATOS</v>
          </cell>
          <cell r="X1040" t="str">
            <v>05/11/1991</v>
          </cell>
          <cell r="Y1040" t="str">
            <v>Femenino</v>
          </cell>
          <cell r="Z1040" t="str">
            <v>Soltero</v>
          </cell>
          <cell r="AA1040" t="str">
            <v>AHUAYRO</v>
          </cell>
          <cell r="AB1040" t="str">
            <v>10474647922</v>
          </cell>
          <cell r="AC1040">
            <v>0</v>
          </cell>
          <cell r="AD1040">
            <v>0</v>
          </cell>
          <cell r="AE1040" t="str">
            <v>Superior Técnico</v>
          </cell>
          <cell r="AF1040" t="str">
            <v>Técnico superior completo</v>
          </cell>
          <cell r="AG1040" t="str">
            <v>TECNICO EN ENFERMERIA</v>
          </cell>
          <cell r="AH1040" t="str">
            <v>TITULO</v>
          </cell>
        </row>
        <row r="1041">
          <cell r="S1041" t="str">
            <v>42158553</v>
          </cell>
          <cell r="T1041" t="str">
            <v>NANCY</v>
          </cell>
          <cell r="U1041" t="str">
            <v>PRADO</v>
          </cell>
          <cell r="V1041" t="str">
            <v>ACOSTA</v>
          </cell>
          <cell r="W1041">
            <v>0</v>
          </cell>
          <cell r="X1041" t="str">
            <v>1983-12-25</v>
          </cell>
          <cell r="Y1041" t="str">
            <v>Femenino</v>
          </cell>
          <cell r="Z1041">
            <v>0</v>
          </cell>
          <cell r="AA1041">
            <v>0</v>
          </cell>
          <cell r="AB1041">
            <v>0</v>
          </cell>
          <cell r="AC1041">
            <v>0</v>
          </cell>
          <cell r="AD1041" t="str">
            <v>984315684</v>
          </cell>
          <cell r="AE1041">
            <v>0</v>
          </cell>
          <cell r="AF1041">
            <v>0</v>
          </cell>
          <cell r="AG1041" t="str">
            <v>TECNICO EN ENFERMERIA</v>
          </cell>
          <cell r="AH1041">
            <v>0</v>
          </cell>
        </row>
        <row r="1042">
          <cell r="S1042" t="str">
            <v>43511677</v>
          </cell>
          <cell r="T1042" t="str">
            <v>WALTER JOEL</v>
          </cell>
          <cell r="U1042" t="str">
            <v>CARHUAJULCA</v>
          </cell>
          <cell r="V1042" t="str">
            <v>IBARRA</v>
          </cell>
          <cell r="W1042">
            <v>0</v>
          </cell>
          <cell r="X1042" t="str">
            <v>1986-03-29</v>
          </cell>
          <cell r="Y1042" t="str">
            <v>Masculino</v>
          </cell>
          <cell r="Z1042">
            <v>0</v>
          </cell>
          <cell r="AA1042">
            <v>0</v>
          </cell>
          <cell r="AB1042">
            <v>0</v>
          </cell>
          <cell r="AC1042" t="str">
            <v>wjcarhuajulca_186@hotmail.com</v>
          </cell>
          <cell r="AD1042" t="str">
            <v>955753522</v>
          </cell>
          <cell r="AE1042">
            <v>0</v>
          </cell>
          <cell r="AF1042">
            <v>0</v>
          </cell>
          <cell r="AG1042" t="str">
            <v>MEDICO CIRUJANO</v>
          </cell>
          <cell r="AH1042">
            <v>0</v>
          </cell>
        </row>
        <row r="1043">
          <cell r="S1043" t="str">
            <v>46715746</v>
          </cell>
          <cell r="T1043" t="str">
            <v>HELEN BETSY</v>
          </cell>
          <cell r="U1043" t="str">
            <v>RAMIREZ</v>
          </cell>
          <cell r="V1043" t="str">
            <v>CHATE</v>
          </cell>
          <cell r="W1043">
            <v>0</v>
          </cell>
          <cell r="X1043" t="str">
            <v>1990-07-08</v>
          </cell>
          <cell r="Y1043" t="str">
            <v>Femenino</v>
          </cell>
          <cell r="Z1043">
            <v>0</v>
          </cell>
          <cell r="AA1043">
            <v>0</v>
          </cell>
          <cell r="AB1043">
            <v>0</v>
          </cell>
          <cell r="AC1043">
            <v>0</v>
          </cell>
          <cell r="AD1043">
            <v>0</v>
          </cell>
          <cell r="AE1043">
            <v>0</v>
          </cell>
          <cell r="AF1043">
            <v>0</v>
          </cell>
          <cell r="AG1043" t="str">
            <v>TECNICO EN ENFERMERIA</v>
          </cell>
          <cell r="AH1043">
            <v>0</v>
          </cell>
        </row>
        <row r="1044">
          <cell r="S1044" t="str">
            <v>73576699</v>
          </cell>
          <cell r="T1044" t="str">
            <v>LUIS ALBERTO</v>
          </cell>
          <cell r="U1044" t="str">
            <v>GARIBAY</v>
          </cell>
          <cell r="V1044" t="str">
            <v>CCASANI</v>
          </cell>
          <cell r="W1044" t="str">
            <v>SIN DATOS</v>
          </cell>
          <cell r="X1044" t="str">
            <v>15/11/1994</v>
          </cell>
          <cell r="Y1044" t="str">
            <v>Masculino</v>
          </cell>
          <cell r="Z1044" t="str">
            <v>Soltero</v>
          </cell>
          <cell r="AA1044" t="str">
            <v>2 DE MAYO</v>
          </cell>
          <cell r="AB1044" t="str">
            <v>10735766991</v>
          </cell>
          <cell r="AC1044">
            <v>0</v>
          </cell>
          <cell r="AD1044">
            <v>0</v>
          </cell>
          <cell r="AE1044" t="str">
            <v>Superior Técnico</v>
          </cell>
          <cell r="AF1044" t="str">
            <v>Técnico superior completo</v>
          </cell>
          <cell r="AG1044" t="str">
            <v>TECNICO EN ENFERMERIA</v>
          </cell>
          <cell r="AH1044" t="str">
            <v>TITULO</v>
          </cell>
        </row>
        <row r="1045">
          <cell r="S1045" t="str">
            <v>47412970</v>
          </cell>
          <cell r="T1045" t="str">
            <v>JAIRO CALIX</v>
          </cell>
          <cell r="U1045" t="str">
            <v>CUENCA</v>
          </cell>
          <cell r="V1045" t="str">
            <v>AVILES</v>
          </cell>
          <cell r="W1045" t="str">
            <v>SIN DATOS</v>
          </cell>
          <cell r="X1045" t="str">
            <v>16/10/1992</v>
          </cell>
          <cell r="Y1045" t="str">
            <v>Masculino</v>
          </cell>
          <cell r="Z1045" t="str">
            <v>Soltero</v>
          </cell>
          <cell r="AA1045" t="str">
            <v>MZ. F LT. 09 A.H.MARIA JOSE CORDOVA DE MARCOS</v>
          </cell>
          <cell r="AB1045">
            <v>0</v>
          </cell>
          <cell r="AC1045">
            <v>0</v>
          </cell>
          <cell r="AD1045">
            <v>0</v>
          </cell>
          <cell r="AE1045" t="str">
            <v>Superior Técnico</v>
          </cell>
          <cell r="AF1045" t="str">
            <v>Técnico superior completo</v>
          </cell>
          <cell r="AG1045" t="str">
            <v>TECNICO EN ENFERMERIA</v>
          </cell>
          <cell r="AH1045" t="str">
            <v>TITULO</v>
          </cell>
        </row>
        <row r="1046">
          <cell r="S1046" t="str">
            <v>46029059</v>
          </cell>
          <cell r="T1046" t="str">
            <v>DAVID</v>
          </cell>
          <cell r="U1046" t="str">
            <v>PALOMINO</v>
          </cell>
          <cell r="V1046" t="str">
            <v>ORTIZ</v>
          </cell>
          <cell r="W1046">
            <v>0</v>
          </cell>
          <cell r="X1046" t="str">
            <v>1985-04-26</v>
          </cell>
          <cell r="Y1046" t="str">
            <v>Masculino</v>
          </cell>
          <cell r="Z1046">
            <v>0</v>
          </cell>
          <cell r="AA1046">
            <v>0</v>
          </cell>
          <cell r="AB1046">
            <v>0</v>
          </cell>
          <cell r="AC1046">
            <v>0</v>
          </cell>
          <cell r="AD1046">
            <v>0</v>
          </cell>
          <cell r="AE1046">
            <v>0</v>
          </cell>
          <cell r="AF1046">
            <v>0</v>
          </cell>
          <cell r="AG1046" t="str">
            <v>TECNICO EN ENFERMERIA</v>
          </cell>
          <cell r="AH1046">
            <v>0</v>
          </cell>
        </row>
        <row r="1047">
          <cell r="S1047" t="str">
            <v>23895665</v>
          </cell>
          <cell r="T1047" t="str">
            <v>RICARDINA</v>
          </cell>
          <cell r="U1047" t="str">
            <v>PACURI</v>
          </cell>
          <cell r="V1047" t="str">
            <v>DE CACERES</v>
          </cell>
          <cell r="W1047" t="str">
            <v>SIN DATOS</v>
          </cell>
          <cell r="X1047" t="str">
            <v>07/02/1954</v>
          </cell>
          <cell r="Y1047" t="str">
            <v>Femenino</v>
          </cell>
          <cell r="Z1047" t="str">
            <v>Casado</v>
          </cell>
          <cell r="AA1047" t="str">
            <v>SIN DATOS</v>
          </cell>
          <cell r="AB1047">
            <v>0</v>
          </cell>
          <cell r="AC1047">
            <v>0</v>
          </cell>
          <cell r="AD1047">
            <v>0</v>
          </cell>
          <cell r="AE1047" t="str">
            <v>Superior Universitario</v>
          </cell>
          <cell r="AF1047" t="str">
            <v>Superior completo</v>
          </cell>
          <cell r="AG1047" t="str">
            <v>ENFERMERA(O)</v>
          </cell>
          <cell r="AH1047" t="str">
            <v>TITULO</v>
          </cell>
        </row>
        <row r="1048">
          <cell r="S1048" t="str">
            <v>45480419</v>
          </cell>
          <cell r="T1048" t="str">
            <v>DENIT</v>
          </cell>
          <cell r="U1048" t="str">
            <v>PALOMINO</v>
          </cell>
          <cell r="V1048" t="str">
            <v>VALDEZ</v>
          </cell>
          <cell r="W1048">
            <v>0</v>
          </cell>
          <cell r="X1048" t="str">
            <v>1988-12-08</v>
          </cell>
          <cell r="Y1048" t="str">
            <v>Femenino</v>
          </cell>
          <cell r="Z1048">
            <v>0</v>
          </cell>
          <cell r="AA1048">
            <v>0</v>
          </cell>
          <cell r="AB1048">
            <v>0</v>
          </cell>
          <cell r="AC1048">
            <v>0</v>
          </cell>
          <cell r="AD1048" t="str">
            <v>990066064</v>
          </cell>
          <cell r="AE1048" t="str">
            <v>Superior Técnico</v>
          </cell>
          <cell r="AF1048" t="str">
            <v>Técnico superior completo</v>
          </cell>
          <cell r="AG1048" t="str">
            <v>TECNICO EN ENFERMERIA</v>
          </cell>
          <cell r="AH1048" t="str">
            <v>TITULO</v>
          </cell>
        </row>
        <row r="1049">
          <cell r="S1049" t="str">
            <v>43898940</v>
          </cell>
          <cell r="T1049" t="str">
            <v>ERIN YANISSA</v>
          </cell>
          <cell r="U1049" t="str">
            <v>VALENZUELA</v>
          </cell>
          <cell r="V1049" t="str">
            <v>RETAMOZO</v>
          </cell>
          <cell r="W1049">
            <v>0</v>
          </cell>
          <cell r="X1049" t="str">
            <v>1985-11-13</v>
          </cell>
          <cell r="Y1049" t="str">
            <v>Femenino</v>
          </cell>
          <cell r="Z1049">
            <v>0</v>
          </cell>
          <cell r="AA1049">
            <v>0</v>
          </cell>
          <cell r="AB1049" t="str">
            <v>10438989400</v>
          </cell>
          <cell r="AC1049" t="str">
            <v>eyavare@hotmail.com</v>
          </cell>
          <cell r="AD1049" t="str">
            <v>999998295,999998295</v>
          </cell>
          <cell r="AE1049">
            <v>0</v>
          </cell>
          <cell r="AF1049">
            <v>0</v>
          </cell>
          <cell r="AG1049" t="str">
            <v>OBSTETRA</v>
          </cell>
          <cell r="AH1049">
            <v>0</v>
          </cell>
        </row>
        <row r="1050">
          <cell r="S1050" t="str">
            <v>41591427</v>
          </cell>
          <cell r="T1050" t="str">
            <v>KATI</v>
          </cell>
          <cell r="U1050" t="str">
            <v>RIVAS</v>
          </cell>
          <cell r="V1050" t="str">
            <v>SANCHEZ</v>
          </cell>
          <cell r="W1050">
            <v>0</v>
          </cell>
          <cell r="X1050" t="str">
            <v>1981-12-19</v>
          </cell>
          <cell r="Y1050" t="str">
            <v>Femenino</v>
          </cell>
          <cell r="Z1050">
            <v>0</v>
          </cell>
          <cell r="AA1050">
            <v>0</v>
          </cell>
          <cell r="AB1050">
            <v>0</v>
          </cell>
          <cell r="AC1050">
            <v>0</v>
          </cell>
          <cell r="AD1050">
            <v>0</v>
          </cell>
          <cell r="AE1050">
            <v>0</v>
          </cell>
          <cell r="AF1050">
            <v>0</v>
          </cell>
          <cell r="AG1050" t="str">
            <v>TECNICO EN ENFERMERIA</v>
          </cell>
          <cell r="AH1050">
            <v>0</v>
          </cell>
        </row>
        <row r="1051">
          <cell r="S1051" t="str">
            <v>43605492</v>
          </cell>
          <cell r="T1051" t="str">
            <v>RITA</v>
          </cell>
          <cell r="U1051" t="str">
            <v>HUAMAN</v>
          </cell>
          <cell r="V1051" t="str">
            <v>GARCIA</v>
          </cell>
          <cell r="W1051">
            <v>0</v>
          </cell>
          <cell r="X1051" t="str">
            <v>1986-05-20</v>
          </cell>
          <cell r="Y1051" t="str">
            <v>Femenino</v>
          </cell>
          <cell r="Z1051">
            <v>0</v>
          </cell>
          <cell r="AA1051">
            <v>0</v>
          </cell>
          <cell r="AB1051" t="str">
            <v>10436054926</v>
          </cell>
          <cell r="AC1051" t="str">
            <v>mruripa@hotmail.com</v>
          </cell>
          <cell r="AD1051" t="str">
            <v>944562453</v>
          </cell>
          <cell r="AE1051">
            <v>0</v>
          </cell>
          <cell r="AF1051">
            <v>0</v>
          </cell>
          <cell r="AG1051" t="str">
            <v>TECNICO EN ENFERMERIA</v>
          </cell>
          <cell r="AH1051">
            <v>0</v>
          </cell>
        </row>
        <row r="1052">
          <cell r="S1052" t="str">
            <v>40733340</v>
          </cell>
          <cell r="T1052" t="str">
            <v>GUICELA</v>
          </cell>
          <cell r="U1052" t="str">
            <v>ESPINOZA</v>
          </cell>
          <cell r="V1052" t="str">
            <v>MELENDEZ</v>
          </cell>
          <cell r="W1052" t="str">
            <v>SIN DATOS</v>
          </cell>
          <cell r="X1052" t="str">
            <v>29/12/1980</v>
          </cell>
          <cell r="Y1052" t="str">
            <v>Femenino</v>
          </cell>
          <cell r="Z1052" t="str">
            <v>Soltero</v>
          </cell>
          <cell r="AA1052" t="str">
            <v>MARTINELLY</v>
          </cell>
          <cell r="AB1052">
            <v>0</v>
          </cell>
          <cell r="AC1052" t="str">
            <v>gi.29.es@gmail.com</v>
          </cell>
          <cell r="AD1052" t="str">
            <v>992112042</v>
          </cell>
          <cell r="AE1052" t="str">
            <v>Superior Universitario</v>
          </cell>
          <cell r="AF1052" t="str">
            <v>Superior completo</v>
          </cell>
          <cell r="AG1052" t="str">
            <v>CIRUJANO DENTISTA</v>
          </cell>
          <cell r="AH1052" t="str">
            <v>TITULO</v>
          </cell>
        </row>
        <row r="1053">
          <cell r="S1053" t="str">
            <v>70811548</v>
          </cell>
          <cell r="T1053" t="str">
            <v>EDITH</v>
          </cell>
          <cell r="U1053" t="str">
            <v>ROJAS</v>
          </cell>
          <cell r="V1053" t="str">
            <v>SOTELO</v>
          </cell>
          <cell r="W1053" t="str">
            <v>SIN DATOS</v>
          </cell>
          <cell r="X1053" t="str">
            <v>05/04/1993</v>
          </cell>
          <cell r="Y1053" t="str">
            <v>Femenino</v>
          </cell>
          <cell r="Z1053" t="str">
            <v>Soltero</v>
          </cell>
          <cell r="AA1053" t="str">
            <v>MUÑAPUCRO MI - L12</v>
          </cell>
          <cell r="AB1053" t="str">
            <v>1070811548</v>
          </cell>
          <cell r="AC1053">
            <v>0</v>
          </cell>
          <cell r="AD1053" t="str">
            <v>954883651</v>
          </cell>
          <cell r="AE1053" t="str">
            <v>Superior Técnico</v>
          </cell>
          <cell r="AF1053" t="str">
            <v>Técnico superior completo</v>
          </cell>
          <cell r="AG1053" t="str">
            <v>TECNICO EN ENFERMERIA</v>
          </cell>
          <cell r="AH1053" t="str">
            <v>TITULO</v>
          </cell>
        </row>
        <row r="1054">
          <cell r="S1054" t="str">
            <v>70606934</v>
          </cell>
          <cell r="T1054" t="str">
            <v>NILDA SAYURI</v>
          </cell>
          <cell r="U1054" t="str">
            <v>PAREDES</v>
          </cell>
          <cell r="V1054" t="str">
            <v>FARFAN</v>
          </cell>
          <cell r="W1054" t="str">
            <v>SIN DATOS</v>
          </cell>
          <cell r="X1054" t="str">
            <v>05/10/1991</v>
          </cell>
          <cell r="Y1054" t="str">
            <v>Femenino</v>
          </cell>
          <cell r="Z1054" t="str">
            <v>Soltero</v>
          </cell>
          <cell r="AA1054" t="str">
            <v>KENNEDY S/N</v>
          </cell>
          <cell r="AB1054" t="str">
            <v>10706069340</v>
          </cell>
          <cell r="AC1054">
            <v>0</v>
          </cell>
          <cell r="AD1054">
            <v>0</v>
          </cell>
          <cell r="AE1054" t="str">
            <v>Superior Técnico</v>
          </cell>
          <cell r="AF1054" t="str">
            <v>Técnico superior completo</v>
          </cell>
          <cell r="AG1054" t="str">
            <v>TECNICO EN ENFERMERIA</v>
          </cell>
          <cell r="AH1054" t="str">
            <v>TITULO</v>
          </cell>
        </row>
        <row r="1055">
          <cell r="S1055" t="str">
            <v>44802546</v>
          </cell>
          <cell r="T1055" t="str">
            <v>RONALD</v>
          </cell>
          <cell r="U1055" t="str">
            <v>ANDRADA</v>
          </cell>
          <cell r="V1055" t="str">
            <v>ALARCON</v>
          </cell>
          <cell r="W1055" t="str">
            <v>SIN DATOS</v>
          </cell>
          <cell r="X1055" t="str">
            <v>17/11/1987</v>
          </cell>
          <cell r="Y1055" t="str">
            <v>Masculino</v>
          </cell>
          <cell r="Z1055" t="str">
            <v>Soltero</v>
          </cell>
          <cell r="AA1055" t="str">
            <v>JR.IGNACIO QUINTANA S/N</v>
          </cell>
          <cell r="AB1055">
            <v>0</v>
          </cell>
          <cell r="AC1055" t="str">
            <v>goestigma666@hotmail.com</v>
          </cell>
          <cell r="AD1055" t="str">
            <v>943639347</v>
          </cell>
          <cell r="AE1055" t="str">
            <v>Superior Universitario</v>
          </cell>
          <cell r="AF1055" t="str">
            <v>Superior completo</v>
          </cell>
          <cell r="AG1055" t="str">
            <v>OBSTETRA</v>
          </cell>
          <cell r="AH1055" t="str">
            <v>TITULO</v>
          </cell>
        </row>
        <row r="1056">
          <cell r="S1056" t="str">
            <v>70095695</v>
          </cell>
          <cell r="T1056" t="str">
            <v>RENE</v>
          </cell>
          <cell r="U1056" t="str">
            <v>HUAMANI</v>
          </cell>
          <cell r="V1056" t="str">
            <v>SANDOVAL</v>
          </cell>
          <cell r="W1056" t="str">
            <v>SIN DATOS</v>
          </cell>
          <cell r="X1056" t="str">
            <v>10/01/1990</v>
          </cell>
          <cell r="Y1056" t="str">
            <v>Masculino</v>
          </cell>
          <cell r="Z1056" t="str">
            <v>Soltero</v>
          </cell>
          <cell r="AA1056" t="str">
            <v>ANEXO AYAPAMPA</v>
          </cell>
          <cell r="AB1056" t="str">
            <v>10700956950</v>
          </cell>
          <cell r="AC1056" t="str">
            <v>rene_10_huamani@hotmail.com</v>
          </cell>
          <cell r="AD1056" t="str">
            <v>986681023</v>
          </cell>
          <cell r="AE1056" t="str">
            <v>Superior Técnico</v>
          </cell>
          <cell r="AF1056" t="str">
            <v>Técnico superior completo</v>
          </cell>
          <cell r="AG1056" t="str">
            <v>TECNICO EN ENFERMERIA</v>
          </cell>
          <cell r="AH1056" t="str">
            <v>TITULO</v>
          </cell>
        </row>
        <row r="1057">
          <cell r="S1057" t="str">
            <v>00520724</v>
          </cell>
          <cell r="T1057" t="str">
            <v>NORA FRANCISCA</v>
          </cell>
          <cell r="U1057" t="str">
            <v>PERALTA</v>
          </cell>
          <cell r="V1057" t="str">
            <v>FLORES</v>
          </cell>
          <cell r="W1057">
            <v>0</v>
          </cell>
          <cell r="X1057" t="str">
            <v>1978-01-24</v>
          </cell>
          <cell r="Y1057" t="str">
            <v>Femenino</v>
          </cell>
          <cell r="Z1057">
            <v>0</v>
          </cell>
          <cell r="AA1057">
            <v>0</v>
          </cell>
          <cell r="AB1057" t="str">
            <v>10005207245</v>
          </cell>
          <cell r="AC1057" t="str">
            <v>gacelitha@hotmail.com</v>
          </cell>
          <cell r="AD1057" t="str">
            <v>952690617</v>
          </cell>
          <cell r="AE1057">
            <v>0</v>
          </cell>
          <cell r="AF1057">
            <v>0</v>
          </cell>
          <cell r="AG1057" t="str">
            <v>OBSTETRA</v>
          </cell>
          <cell r="AH1057">
            <v>0</v>
          </cell>
        </row>
        <row r="1058">
          <cell r="S1058" t="str">
            <v>41770746</v>
          </cell>
          <cell r="T1058" t="str">
            <v>MARIFLOR</v>
          </cell>
          <cell r="U1058" t="str">
            <v>HUAYANA</v>
          </cell>
          <cell r="V1058" t="str">
            <v>GUZMAN</v>
          </cell>
          <cell r="W1058">
            <v>0</v>
          </cell>
          <cell r="X1058" t="str">
            <v>1983-05-24</v>
          </cell>
          <cell r="Y1058" t="str">
            <v>Femenino</v>
          </cell>
          <cell r="Z1058">
            <v>0</v>
          </cell>
          <cell r="AA1058">
            <v>0</v>
          </cell>
          <cell r="AB1058">
            <v>0</v>
          </cell>
          <cell r="AC1058">
            <v>0</v>
          </cell>
          <cell r="AD1058">
            <v>0</v>
          </cell>
          <cell r="AE1058">
            <v>0</v>
          </cell>
          <cell r="AF1058">
            <v>0</v>
          </cell>
          <cell r="AG1058">
            <v>0</v>
          </cell>
          <cell r="AH1058" t="str">
            <v>TITULO</v>
          </cell>
        </row>
        <row r="1059">
          <cell r="S1059" t="str">
            <v>70660667</v>
          </cell>
          <cell r="T1059" t="str">
            <v>ROLFI</v>
          </cell>
          <cell r="U1059" t="str">
            <v>GONZALES</v>
          </cell>
          <cell r="V1059" t="str">
            <v>PAREJA</v>
          </cell>
          <cell r="W1059" t="str">
            <v>SIN DATOS</v>
          </cell>
          <cell r="X1059" t="str">
            <v>26/03/1991</v>
          </cell>
          <cell r="Y1059" t="str">
            <v>Masculino</v>
          </cell>
          <cell r="Z1059" t="str">
            <v>Soltero</v>
          </cell>
          <cell r="AA1059" t="str">
            <v>URB VILLA DEL PERIODISTA MZ.A LOTE 4 COST. COLISEO CERRADO</v>
          </cell>
          <cell r="AB1059" t="str">
            <v>1070660667</v>
          </cell>
          <cell r="AC1059">
            <v>0</v>
          </cell>
          <cell r="AD1059">
            <v>0</v>
          </cell>
          <cell r="AE1059" t="str">
            <v>Superior Universitario</v>
          </cell>
          <cell r="AF1059" t="str">
            <v>Superior completo</v>
          </cell>
          <cell r="AG1059" t="str">
            <v>MEDICO CIRUJANO</v>
          </cell>
          <cell r="AH1059" t="str">
            <v>TITULO</v>
          </cell>
        </row>
        <row r="1060">
          <cell r="S1060" t="str">
            <v>76701072</v>
          </cell>
          <cell r="T1060" t="str">
            <v>KANDYSI MELISSA</v>
          </cell>
          <cell r="U1060" t="str">
            <v>PEREZ</v>
          </cell>
          <cell r="V1060" t="str">
            <v>SOLIS</v>
          </cell>
          <cell r="W1060" t="str">
            <v>SIN DATOS</v>
          </cell>
          <cell r="X1060" t="str">
            <v>03/12/1997</v>
          </cell>
          <cell r="Y1060" t="str">
            <v>Femenino</v>
          </cell>
          <cell r="Z1060" t="str">
            <v>Soltero</v>
          </cell>
          <cell r="AA1060" t="str">
            <v>SIN DATOS,SIN DATOS,SIN DATOS,SIN DATOS,SIN DATOS,SIN DATOS,SIN DATOS,SIN DATOS,SIN DATOS,SIN DATOS,SIN DATOS,SIN DATOS,SIN DATOS,SIN DATOS</v>
          </cell>
          <cell r="AB1060">
            <v>0</v>
          </cell>
          <cell r="AC1060">
            <v>0</v>
          </cell>
          <cell r="AD1060">
            <v>0</v>
          </cell>
          <cell r="AE1060" t="str">
            <v>Superior Técnico</v>
          </cell>
          <cell r="AF1060">
            <v>0</v>
          </cell>
          <cell r="AG1060">
            <v>0</v>
          </cell>
          <cell r="AH1060">
            <v>0</v>
          </cell>
        </row>
        <row r="1061">
          <cell r="S1061" t="str">
            <v>76701072</v>
          </cell>
          <cell r="T1061" t="str">
            <v>KANDYSI MELISSA</v>
          </cell>
          <cell r="U1061" t="str">
            <v>PEREZ</v>
          </cell>
          <cell r="V1061" t="str">
            <v>SOLIS</v>
          </cell>
          <cell r="W1061" t="str">
            <v>SIN DATOS</v>
          </cell>
          <cell r="X1061" t="str">
            <v>03/12/1997</v>
          </cell>
          <cell r="Y1061" t="str">
            <v>Femenino</v>
          </cell>
          <cell r="Z1061" t="str">
            <v>Soltero</v>
          </cell>
          <cell r="AA1061" t="str">
            <v>SIN DATOS,SIN DATOS,SIN DATOS,SIN DATOS,SIN DATOS,SIN DATOS,SIN DATOS,SIN DATOS,SIN DATOS,SIN DATOS,SIN DATOS,SIN DATOS,SIN DATOS,SIN DATOS</v>
          </cell>
          <cell r="AB1061">
            <v>0</v>
          </cell>
          <cell r="AC1061">
            <v>0</v>
          </cell>
          <cell r="AD1061">
            <v>0</v>
          </cell>
          <cell r="AE1061" t="str">
            <v>Superior Técnico</v>
          </cell>
          <cell r="AF1061">
            <v>0</v>
          </cell>
          <cell r="AG1061">
            <v>0</v>
          </cell>
          <cell r="AH1061">
            <v>0</v>
          </cell>
        </row>
        <row r="1062">
          <cell r="S1062" t="str">
            <v>76701072</v>
          </cell>
          <cell r="T1062" t="str">
            <v>KANDYSI MELISSA</v>
          </cell>
          <cell r="U1062" t="str">
            <v>PEREZ</v>
          </cell>
          <cell r="V1062" t="str">
            <v>SOLIS</v>
          </cell>
          <cell r="W1062" t="str">
            <v>SIN DATOS</v>
          </cell>
          <cell r="X1062" t="str">
            <v>03/12/1997</v>
          </cell>
          <cell r="Y1062" t="str">
            <v>Femenino</v>
          </cell>
          <cell r="Z1062" t="str">
            <v>Soltero</v>
          </cell>
          <cell r="AA1062" t="str">
            <v>SIN DATOS,SIN DATOS,SIN DATOS,SIN DATOS,SIN DATOS,SIN DATOS,SIN DATOS,SIN DATOS,SIN DATOS,SIN DATOS,SIN DATOS,SIN DATOS,SIN DATOS,SIN DATOS</v>
          </cell>
          <cell r="AB1062">
            <v>0</v>
          </cell>
          <cell r="AC1062">
            <v>0</v>
          </cell>
          <cell r="AD1062">
            <v>0</v>
          </cell>
          <cell r="AE1062" t="str">
            <v>Superior Técnico</v>
          </cell>
          <cell r="AF1062">
            <v>0</v>
          </cell>
          <cell r="AG1062">
            <v>0</v>
          </cell>
          <cell r="AH1062">
            <v>0</v>
          </cell>
        </row>
        <row r="1063">
          <cell r="S1063" t="str">
            <v>76701072</v>
          </cell>
          <cell r="T1063" t="str">
            <v>KANDYSI MELISSA</v>
          </cell>
          <cell r="U1063" t="str">
            <v>PEREZ</v>
          </cell>
          <cell r="V1063" t="str">
            <v>SOLIS</v>
          </cell>
          <cell r="W1063" t="str">
            <v>SIN DATOS</v>
          </cell>
          <cell r="X1063" t="str">
            <v>03/12/1997</v>
          </cell>
          <cell r="Y1063" t="str">
            <v>Femenino</v>
          </cell>
          <cell r="Z1063" t="str">
            <v>Soltero</v>
          </cell>
          <cell r="AA1063" t="str">
            <v>SIN DATOS,SIN DATOS,SIN DATOS,SIN DATOS,SIN DATOS,SIN DATOS,SIN DATOS,SIN DATOS,SIN DATOS,SIN DATOS,SIN DATOS,SIN DATOS,SIN DATOS,SIN DATOS</v>
          </cell>
          <cell r="AB1063">
            <v>0</v>
          </cell>
          <cell r="AC1063">
            <v>0</v>
          </cell>
          <cell r="AD1063">
            <v>0</v>
          </cell>
          <cell r="AE1063" t="str">
            <v>Superior Técnico</v>
          </cell>
          <cell r="AF1063">
            <v>0</v>
          </cell>
          <cell r="AG1063">
            <v>0</v>
          </cell>
          <cell r="AH1063">
            <v>0</v>
          </cell>
        </row>
        <row r="1064">
          <cell r="S1064" t="str">
            <v>76701072</v>
          </cell>
          <cell r="T1064" t="str">
            <v>KANDYSI MELISSA</v>
          </cell>
          <cell r="U1064" t="str">
            <v>PEREZ</v>
          </cell>
          <cell r="V1064" t="str">
            <v>SOLIS</v>
          </cell>
          <cell r="W1064" t="str">
            <v>SIN DATOS</v>
          </cell>
          <cell r="X1064" t="str">
            <v>03/12/1997</v>
          </cell>
          <cell r="Y1064" t="str">
            <v>Femenino</v>
          </cell>
          <cell r="Z1064" t="str">
            <v>Soltero</v>
          </cell>
          <cell r="AA1064" t="str">
            <v>SIN DATOS,SIN DATOS,SIN DATOS,SIN DATOS,SIN DATOS,SIN DATOS,SIN DATOS,SIN DATOS,SIN DATOS,SIN DATOS,SIN DATOS,SIN DATOS,SIN DATOS,SIN DATOS</v>
          </cell>
          <cell r="AB1064">
            <v>0</v>
          </cell>
          <cell r="AC1064">
            <v>0</v>
          </cell>
          <cell r="AD1064">
            <v>0</v>
          </cell>
          <cell r="AE1064" t="str">
            <v>Superior Técnico</v>
          </cell>
          <cell r="AF1064">
            <v>0</v>
          </cell>
          <cell r="AG1064">
            <v>0</v>
          </cell>
          <cell r="AH1064">
            <v>0</v>
          </cell>
        </row>
        <row r="1065">
          <cell r="S1065" t="str">
            <v>76701072</v>
          </cell>
          <cell r="T1065" t="str">
            <v>KANDYSI MELISSA</v>
          </cell>
          <cell r="U1065" t="str">
            <v>PEREZ</v>
          </cell>
          <cell r="V1065" t="str">
            <v>SOLIS</v>
          </cell>
          <cell r="W1065" t="str">
            <v>SIN DATOS</v>
          </cell>
          <cell r="X1065" t="str">
            <v>03/12/1997</v>
          </cell>
          <cell r="Y1065" t="str">
            <v>Femenino</v>
          </cell>
          <cell r="Z1065" t="str">
            <v>Soltero</v>
          </cell>
          <cell r="AA1065" t="str">
            <v>SIN DATOS,SIN DATOS,SIN DATOS,SIN DATOS,SIN DATOS,SIN DATOS,SIN DATOS,SIN DATOS,SIN DATOS,SIN DATOS,SIN DATOS,SIN DATOS,SIN DATOS,SIN DATOS</v>
          </cell>
          <cell r="AB1065">
            <v>0</v>
          </cell>
          <cell r="AC1065">
            <v>0</v>
          </cell>
          <cell r="AD1065">
            <v>0</v>
          </cell>
          <cell r="AE1065" t="str">
            <v>Superior Técnico</v>
          </cell>
          <cell r="AF1065">
            <v>0</v>
          </cell>
          <cell r="AG1065">
            <v>0</v>
          </cell>
          <cell r="AH1065">
            <v>0</v>
          </cell>
        </row>
        <row r="1066">
          <cell r="S1066" t="str">
            <v>76701072</v>
          </cell>
          <cell r="T1066" t="str">
            <v>KANDYSI MELISSA</v>
          </cell>
          <cell r="U1066" t="str">
            <v>PEREZ</v>
          </cell>
          <cell r="V1066" t="str">
            <v>SOLIS</v>
          </cell>
          <cell r="W1066" t="str">
            <v>SIN DATOS</v>
          </cell>
          <cell r="X1066" t="str">
            <v>03/12/1997</v>
          </cell>
          <cell r="Y1066" t="str">
            <v>Femenino</v>
          </cell>
          <cell r="Z1066" t="str">
            <v>Soltero</v>
          </cell>
          <cell r="AA1066" t="str">
            <v>SIN DATOS,SIN DATOS,SIN DATOS,SIN DATOS,SIN DATOS,SIN DATOS,SIN DATOS,SIN DATOS,SIN DATOS,SIN DATOS,SIN DATOS,SIN DATOS,SIN DATOS,SIN DATOS</v>
          </cell>
          <cell r="AB1066">
            <v>0</v>
          </cell>
          <cell r="AC1066">
            <v>0</v>
          </cell>
          <cell r="AD1066">
            <v>0</v>
          </cell>
          <cell r="AE1066" t="str">
            <v>Superior Técnico</v>
          </cell>
          <cell r="AF1066">
            <v>0</v>
          </cell>
          <cell r="AG1066">
            <v>0</v>
          </cell>
          <cell r="AH1066">
            <v>0</v>
          </cell>
        </row>
        <row r="1067">
          <cell r="S1067" t="str">
            <v>76701072</v>
          </cell>
          <cell r="T1067" t="str">
            <v>KANDYSI MELISSA</v>
          </cell>
          <cell r="U1067" t="str">
            <v>PEREZ</v>
          </cell>
          <cell r="V1067" t="str">
            <v>SOLIS</v>
          </cell>
          <cell r="W1067" t="str">
            <v>SIN DATOS</v>
          </cell>
          <cell r="X1067" t="str">
            <v>03/12/1997</v>
          </cell>
          <cell r="Y1067" t="str">
            <v>Femenino</v>
          </cell>
          <cell r="Z1067" t="str">
            <v>Soltero</v>
          </cell>
          <cell r="AA1067" t="str">
            <v>SIN DATOS,SIN DATOS,SIN DATOS,SIN DATOS,SIN DATOS,SIN DATOS,SIN DATOS,SIN DATOS,SIN DATOS,SIN DATOS,SIN DATOS,SIN DATOS,SIN DATOS,SIN DATOS</v>
          </cell>
          <cell r="AB1067">
            <v>0</v>
          </cell>
          <cell r="AC1067">
            <v>0</v>
          </cell>
          <cell r="AD1067">
            <v>0</v>
          </cell>
          <cell r="AE1067" t="str">
            <v>Superior Técnico</v>
          </cell>
          <cell r="AF1067">
            <v>0</v>
          </cell>
          <cell r="AG1067">
            <v>0</v>
          </cell>
          <cell r="AH1067">
            <v>0</v>
          </cell>
        </row>
        <row r="1068">
          <cell r="S1068" t="str">
            <v>76701072</v>
          </cell>
          <cell r="T1068" t="str">
            <v>KANDYSI MELISSA</v>
          </cell>
          <cell r="U1068" t="str">
            <v>PEREZ</v>
          </cell>
          <cell r="V1068" t="str">
            <v>SOLIS</v>
          </cell>
          <cell r="W1068" t="str">
            <v>SIN DATOS</v>
          </cell>
          <cell r="X1068" t="str">
            <v>03/12/1997</v>
          </cell>
          <cell r="Y1068" t="str">
            <v>Femenino</v>
          </cell>
          <cell r="Z1068" t="str">
            <v>Soltero</v>
          </cell>
          <cell r="AA1068" t="str">
            <v>SIN DATOS,SIN DATOS,SIN DATOS,SIN DATOS,SIN DATOS,SIN DATOS,SIN DATOS,SIN DATOS,SIN DATOS,SIN DATOS,SIN DATOS,SIN DATOS,SIN DATOS,SIN DATOS</v>
          </cell>
          <cell r="AB1068">
            <v>0</v>
          </cell>
          <cell r="AC1068">
            <v>0</v>
          </cell>
          <cell r="AD1068">
            <v>0</v>
          </cell>
          <cell r="AE1068" t="str">
            <v>Superior Técnico</v>
          </cell>
          <cell r="AF1068">
            <v>0</v>
          </cell>
          <cell r="AG1068">
            <v>0</v>
          </cell>
          <cell r="AH1068">
            <v>0</v>
          </cell>
        </row>
        <row r="1069">
          <cell r="S1069" t="str">
            <v>76701072</v>
          </cell>
          <cell r="T1069" t="str">
            <v>KANDYSI MELISSA</v>
          </cell>
          <cell r="U1069" t="str">
            <v>PEREZ</v>
          </cell>
          <cell r="V1069" t="str">
            <v>SOLIS</v>
          </cell>
          <cell r="W1069" t="str">
            <v>SIN DATOS</v>
          </cell>
          <cell r="X1069" t="str">
            <v>03/12/1997</v>
          </cell>
          <cell r="Y1069" t="str">
            <v>Femenino</v>
          </cell>
          <cell r="Z1069" t="str">
            <v>Soltero</v>
          </cell>
          <cell r="AA1069" t="str">
            <v>SIN DATOS,SIN DATOS,SIN DATOS,SIN DATOS,SIN DATOS,SIN DATOS,SIN DATOS,SIN DATOS,SIN DATOS,SIN DATOS,SIN DATOS,SIN DATOS,SIN DATOS,SIN DATOS</v>
          </cell>
          <cell r="AB1069">
            <v>0</v>
          </cell>
          <cell r="AC1069">
            <v>0</v>
          </cell>
          <cell r="AD1069">
            <v>0</v>
          </cell>
          <cell r="AE1069" t="str">
            <v>Superior Técnico</v>
          </cell>
          <cell r="AF1069">
            <v>0</v>
          </cell>
          <cell r="AG1069">
            <v>0</v>
          </cell>
          <cell r="AH1069">
            <v>0</v>
          </cell>
        </row>
        <row r="1070">
          <cell r="S1070" t="str">
            <v>76701072</v>
          </cell>
          <cell r="T1070" t="str">
            <v>KANDYSI MELISSA</v>
          </cell>
          <cell r="U1070" t="str">
            <v>PEREZ</v>
          </cell>
          <cell r="V1070" t="str">
            <v>SOLIS</v>
          </cell>
          <cell r="W1070" t="str">
            <v>SIN DATOS</v>
          </cell>
          <cell r="X1070" t="str">
            <v>03/12/1997</v>
          </cell>
          <cell r="Y1070" t="str">
            <v>Femenino</v>
          </cell>
          <cell r="Z1070" t="str">
            <v>Soltero</v>
          </cell>
          <cell r="AA1070" t="str">
            <v>SIN DATOS,SIN DATOS,SIN DATOS,SIN DATOS,SIN DATOS,SIN DATOS,SIN DATOS,SIN DATOS,SIN DATOS,SIN DATOS,SIN DATOS,SIN DATOS,SIN DATOS,SIN DATOS</v>
          </cell>
          <cell r="AB1070">
            <v>0</v>
          </cell>
          <cell r="AC1070">
            <v>0</v>
          </cell>
          <cell r="AD1070">
            <v>0</v>
          </cell>
          <cell r="AE1070" t="str">
            <v>Superior Técnico</v>
          </cell>
          <cell r="AF1070">
            <v>0</v>
          </cell>
          <cell r="AG1070">
            <v>0</v>
          </cell>
          <cell r="AH1070">
            <v>0</v>
          </cell>
        </row>
        <row r="1071">
          <cell r="S1071" t="str">
            <v>76701072</v>
          </cell>
          <cell r="T1071" t="str">
            <v>KANDYSI MELISSA</v>
          </cell>
          <cell r="U1071" t="str">
            <v>PEREZ</v>
          </cell>
          <cell r="V1071" t="str">
            <v>SOLIS</v>
          </cell>
          <cell r="W1071" t="str">
            <v>SIN DATOS</v>
          </cell>
          <cell r="X1071" t="str">
            <v>03/12/1997</v>
          </cell>
          <cell r="Y1071" t="str">
            <v>Femenino</v>
          </cell>
          <cell r="Z1071" t="str">
            <v>Soltero</v>
          </cell>
          <cell r="AA1071" t="str">
            <v>SIN DATOS,SIN DATOS,SIN DATOS,SIN DATOS,SIN DATOS,SIN DATOS,SIN DATOS,SIN DATOS,SIN DATOS,SIN DATOS,SIN DATOS,SIN DATOS,SIN DATOS,SIN DATOS</v>
          </cell>
          <cell r="AB1071">
            <v>0</v>
          </cell>
          <cell r="AC1071">
            <v>0</v>
          </cell>
          <cell r="AD1071">
            <v>0</v>
          </cell>
          <cell r="AE1071" t="str">
            <v>Superior Técnico</v>
          </cell>
          <cell r="AF1071">
            <v>0</v>
          </cell>
          <cell r="AG1071">
            <v>0</v>
          </cell>
          <cell r="AH1071">
            <v>0</v>
          </cell>
        </row>
        <row r="1072">
          <cell r="S1072" t="str">
            <v>76701072</v>
          </cell>
          <cell r="T1072" t="str">
            <v>KANDYSI MELISSA</v>
          </cell>
          <cell r="U1072" t="str">
            <v>PEREZ</v>
          </cell>
          <cell r="V1072" t="str">
            <v>SOLIS</v>
          </cell>
          <cell r="W1072" t="str">
            <v>SIN DATOS</v>
          </cell>
          <cell r="X1072" t="str">
            <v>03/12/1997</v>
          </cell>
          <cell r="Y1072" t="str">
            <v>Femenino</v>
          </cell>
          <cell r="Z1072" t="str">
            <v>Soltero</v>
          </cell>
          <cell r="AA1072" t="str">
            <v>SIN DATOS,SIN DATOS,SIN DATOS,SIN DATOS,SIN DATOS,SIN DATOS,SIN DATOS,SIN DATOS,SIN DATOS,SIN DATOS,SIN DATOS,SIN DATOS,SIN DATOS,SIN DATOS</v>
          </cell>
          <cell r="AB1072">
            <v>0</v>
          </cell>
          <cell r="AC1072">
            <v>0</v>
          </cell>
          <cell r="AD1072">
            <v>0</v>
          </cell>
          <cell r="AE1072" t="str">
            <v>Superior Técnico</v>
          </cell>
          <cell r="AF1072">
            <v>0</v>
          </cell>
          <cell r="AG1072">
            <v>0</v>
          </cell>
          <cell r="AH1072">
            <v>0</v>
          </cell>
        </row>
        <row r="1073">
          <cell r="S1073" t="str">
            <v>76701072</v>
          </cell>
          <cell r="T1073" t="str">
            <v>KANDYSI MELISSA</v>
          </cell>
          <cell r="U1073" t="str">
            <v>PEREZ</v>
          </cell>
          <cell r="V1073" t="str">
            <v>SOLIS</v>
          </cell>
          <cell r="W1073" t="str">
            <v>SIN DATOS</v>
          </cell>
          <cell r="X1073" t="str">
            <v>03/12/1997</v>
          </cell>
          <cell r="Y1073" t="str">
            <v>Femenino</v>
          </cell>
          <cell r="Z1073" t="str">
            <v>Soltero</v>
          </cell>
          <cell r="AA1073" t="str">
            <v>SIN DATOS,SIN DATOS,SIN DATOS,SIN DATOS,SIN DATOS,SIN DATOS,SIN DATOS,SIN DATOS,SIN DATOS,SIN DATOS,SIN DATOS,SIN DATOS,SIN DATOS,SIN DATOS</v>
          </cell>
          <cell r="AB1073">
            <v>0</v>
          </cell>
          <cell r="AC1073">
            <v>0</v>
          </cell>
          <cell r="AD1073">
            <v>0</v>
          </cell>
          <cell r="AE1073" t="str">
            <v>Superior Técnico</v>
          </cell>
          <cell r="AF1073">
            <v>0</v>
          </cell>
          <cell r="AG1073">
            <v>0</v>
          </cell>
          <cell r="AH1073">
            <v>0</v>
          </cell>
        </row>
        <row r="1074">
          <cell r="S1074" t="str">
            <v>71881808</v>
          </cell>
          <cell r="T1074" t="str">
            <v>ANDYIE MARIELA</v>
          </cell>
          <cell r="U1074" t="str">
            <v>PACHECO</v>
          </cell>
          <cell r="V1074" t="str">
            <v>HUAMAN</v>
          </cell>
          <cell r="W1074" t="str">
            <v>SIN DATOS</v>
          </cell>
          <cell r="X1074" t="str">
            <v>08/05/1999</v>
          </cell>
          <cell r="Y1074" t="str">
            <v>Femenino</v>
          </cell>
          <cell r="Z1074" t="str">
            <v>Soltero</v>
          </cell>
          <cell r="AA1074" t="str">
            <v>COMUNIDAD HUANCALLO BAJO</v>
          </cell>
          <cell r="AB1074">
            <v>0</v>
          </cell>
          <cell r="AC1074">
            <v>0</v>
          </cell>
          <cell r="AD1074">
            <v>0</v>
          </cell>
          <cell r="AE1074" t="str">
            <v>Superior Técnico</v>
          </cell>
          <cell r="AF1074" t="str">
            <v>Técnico superior completo</v>
          </cell>
          <cell r="AG1074" t="str">
            <v>TECNICO EN ENFERMERIA</v>
          </cell>
          <cell r="AH1074" t="str">
            <v>TITULO</v>
          </cell>
        </row>
        <row r="1075">
          <cell r="S1075" t="str">
            <v>43279854</v>
          </cell>
          <cell r="T1075" t="str">
            <v>DIANA CAROLINA</v>
          </cell>
          <cell r="U1075" t="str">
            <v>SALAZAR</v>
          </cell>
          <cell r="V1075" t="str">
            <v>FLORES</v>
          </cell>
          <cell r="W1075" t="str">
            <v>SIN DATOS</v>
          </cell>
          <cell r="X1075" t="str">
            <v>19/10/1985</v>
          </cell>
          <cell r="Y1075" t="str">
            <v>Femenino</v>
          </cell>
          <cell r="Z1075" t="str">
            <v>Soltero</v>
          </cell>
          <cell r="AA1075" t="str">
            <v>TOMAS CATARI 539 A URB EL TREBOL</v>
          </cell>
          <cell r="AB1075">
            <v>0</v>
          </cell>
          <cell r="AC1075">
            <v>0</v>
          </cell>
          <cell r="AD1075">
            <v>0</v>
          </cell>
          <cell r="AE1075">
            <v>0</v>
          </cell>
          <cell r="AF1075">
            <v>0</v>
          </cell>
          <cell r="AG1075">
            <v>0</v>
          </cell>
          <cell r="AH1075">
            <v>0</v>
          </cell>
        </row>
        <row r="1076">
          <cell r="S1076" t="str">
            <v>45140326</v>
          </cell>
          <cell r="T1076" t="str">
            <v>ELENA</v>
          </cell>
          <cell r="U1076" t="str">
            <v>PAHUARA</v>
          </cell>
          <cell r="V1076" t="str">
            <v>YAÑE</v>
          </cell>
          <cell r="W1076" t="str">
            <v>SIN DATOS</v>
          </cell>
          <cell r="X1076" t="str">
            <v>10/05/1988</v>
          </cell>
          <cell r="Y1076" t="str">
            <v>Femenino</v>
          </cell>
          <cell r="Z1076" t="str">
            <v>Soltero</v>
          </cell>
          <cell r="AA1076" t="str">
            <v>BUENA VISTA</v>
          </cell>
          <cell r="AB1076">
            <v>0</v>
          </cell>
          <cell r="AC1076">
            <v>0</v>
          </cell>
          <cell r="AD1076">
            <v>0</v>
          </cell>
          <cell r="AE1076" t="str">
            <v>Superior Técnico</v>
          </cell>
          <cell r="AF1076" t="str">
            <v>Técnico superior completo</v>
          </cell>
          <cell r="AG1076" t="str">
            <v>TECNICO EN ENFERMERIA</v>
          </cell>
          <cell r="AH1076" t="str">
            <v>TITULO</v>
          </cell>
        </row>
        <row r="1077">
          <cell r="S1077" t="str">
            <v>45929907</v>
          </cell>
          <cell r="T1077" t="str">
            <v>LUISA</v>
          </cell>
          <cell r="U1077" t="str">
            <v>PERCCA</v>
          </cell>
          <cell r="V1077" t="str">
            <v>TAPIA</v>
          </cell>
          <cell r="W1077" t="str">
            <v>SIN DATOS</v>
          </cell>
          <cell r="X1077" t="str">
            <v>21/06/1989</v>
          </cell>
          <cell r="Y1077" t="str">
            <v>Femenino</v>
          </cell>
          <cell r="Z1077" t="str">
            <v>Soltero</v>
          </cell>
          <cell r="AA1077" t="str">
            <v>MARTINELLY</v>
          </cell>
          <cell r="AB1077" t="str">
            <v>10459299071</v>
          </cell>
          <cell r="AC1077" t="str">
            <v>malutapia21@gmail.com</v>
          </cell>
          <cell r="AD1077" t="str">
            <v>980362999</v>
          </cell>
          <cell r="AE1077" t="str">
            <v>Superior Universitario</v>
          </cell>
          <cell r="AF1077" t="str">
            <v>Superior completo</v>
          </cell>
          <cell r="AG1077" t="str">
            <v>ENFERMERA(O)</v>
          </cell>
          <cell r="AH1077" t="str">
            <v>TITULO</v>
          </cell>
        </row>
        <row r="1078">
          <cell r="S1078" t="str">
            <v>47170459</v>
          </cell>
          <cell r="T1078" t="str">
            <v>HEBER</v>
          </cell>
          <cell r="U1078" t="str">
            <v>RAMIREZ</v>
          </cell>
          <cell r="V1078" t="str">
            <v>CAYLLAHUA</v>
          </cell>
          <cell r="W1078" t="str">
            <v>SIN DATOS</v>
          </cell>
          <cell r="X1078" t="str">
            <v>08/04/1992</v>
          </cell>
          <cell r="Y1078" t="str">
            <v>Masculino</v>
          </cell>
          <cell r="Z1078" t="str">
            <v>Soltero</v>
          </cell>
          <cell r="AA1078" t="str">
            <v>CP. CHUPARO</v>
          </cell>
          <cell r="AB1078" t="str">
            <v>10471704593</v>
          </cell>
          <cell r="AC1078">
            <v>0</v>
          </cell>
          <cell r="AD1078">
            <v>0</v>
          </cell>
          <cell r="AE1078" t="str">
            <v>Secundaria</v>
          </cell>
          <cell r="AF1078" t="str">
            <v>Secundaria completa</v>
          </cell>
          <cell r="AG1078">
            <v>0</v>
          </cell>
          <cell r="AH1078">
            <v>0</v>
          </cell>
        </row>
        <row r="1079">
          <cell r="S1079" t="str">
            <v>31462262</v>
          </cell>
          <cell r="T1079" t="str">
            <v>LUIS ALBERTO</v>
          </cell>
          <cell r="U1079" t="str">
            <v>DEL POZO</v>
          </cell>
          <cell r="V1079" t="str">
            <v>GUILLEN</v>
          </cell>
          <cell r="W1079" t="str">
            <v>SIN DATOS</v>
          </cell>
          <cell r="X1079" t="str">
            <v>09/08/1962</v>
          </cell>
          <cell r="Y1079" t="str">
            <v>Masculino</v>
          </cell>
          <cell r="Z1079" t="str">
            <v>Soltero</v>
          </cell>
          <cell r="AA1079" t="str">
            <v>GRAU</v>
          </cell>
          <cell r="AB1079" t="str">
            <v>10314622621</v>
          </cell>
          <cell r="AC1079" t="str">
            <v>ladp98g@gmail.com</v>
          </cell>
          <cell r="AD1079" t="str">
            <v>91856772</v>
          </cell>
          <cell r="AE1079" t="str">
            <v>Secundaria</v>
          </cell>
          <cell r="AF1079" t="str">
            <v>Secundaria completa</v>
          </cell>
          <cell r="AG1079">
            <v>0</v>
          </cell>
          <cell r="AH1079">
            <v>0</v>
          </cell>
        </row>
        <row r="1080">
          <cell r="S1080" t="str">
            <v>43704343</v>
          </cell>
          <cell r="T1080" t="str">
            <v>MAYCO GUESEELL</v>
          </cell>
          <cell r="U1080" t="str">
            <v>CARTOLIN</v>
          </cell>
          <cell r="V1080" t="str">
            <v>VENEGAS</v>
          </cell>
          <cell r="W1080">
            <v>0</v>
          </cell>
          <cell r="X1080" t="str">
            <v>1986-07-24</v>
          </cell>
          <cell r="Y1080" t="str">
            <v>Masculino</v>
          </cell>
          <cell r="Z1080">
            <v>0</v>
          </cell>
          <cell r="AA1080">
            <v>0</v>
          </cell>
          <cell r="AB1080" t="str">
            <v>10437043430</v>
          </cell>
          <cell r="AC1080" t="str">
            <v>maycoto24@hotmail.com</v>
          </cell>
          <cell r="AD1080" t="str">
            <v>990162973</v>
          </cell>
          <cell r="AE1080">
            <v>0</v>
          </cell>
          <cell r="AF1080">
            <v>0</v>
          </cell>
          <cell r="AG1080">
            <v>0</v>
          </cell>
          <cell r="AH1080">
            <v>0</v>
          </cell>
        </row>
        <row r="1081">
          <cell r="S1081" t="str">
            <v>43912157</v>
          </cell>
          <cell r="T1081" t="str">
            <v>LIZBETH</v>
          </cell>
          <cell r="U1081" t="str">
            <v>RIOS</v>
          </cell>
          <cell r="V1081" t="str">
            <v>ALARCON</v>
          </cell>
          <cell r="W1081">
            <v>0</v>
          </cell>
          <cell r="X1081" t="str">
            <v>1986-11-06</v>
          </cell>
          <cell r="Y1081" t="str">
            <v>Femenino</v>
          </cell>
          <cell r="Z1081">
            <v>0</v>
          </cell>
          <cell r="AA1081">
            <v>0</v>
          </cell>
          <cell r="AB1081" t="str">
            <v>10439121578</v>
          </cell>
          <cell r="AC1081">
            <v>0</v>
          </cell>
          <cell r="AD1081">
            <v>0</v>
          </cell>
          <cell r="AE1081">
            <v>0</v>
          </cell>
          <cell r="AF1081">
            <v>0</v>
          </cell>
          <cell r="AG1081" t="str">
            <v>ENFERMERA(O)</v>
          </cell>
          <cell r="AH1081">
            <v>0</v>
          </cell>
        </row>
        <row r="1082">
          <cell r="S1082" t="str">
            <v>42922789</v>
          </cell>
          <cell r="T1082" t="str">
            <v>EDITH</v>
          </cell>
          <cell r="U1082" t="str">
            <v>CRUZ</v>
          </cell>
          <cell r="V1082" t="str">
            <v>SICHA</v>
          </cell>
          <cell r="W1082">
            <v>0</v>
          </cell>
          <cell r="X1082" t="str">
            <v>1985-04-13</v>
          </cell>
          <cell r="Y1082" t="str">
            <v>Femenino</v>
          </cell>
          <cell r="Z1082">
            <v>0</v>
          </cell>
          <cell r="AA1082">
            <v>0</v>
          </cell>
          <cell r="AB1082" t="str">
            <v>10429227894</v>
          </cell>
          <cell r="AC1082" t="str">
            <v>dulcemia_17@hotmail.com</v>
          </cell>
          <cell r="AD1082" t="str">
            <v>941999082</v>
          </cell>
          <cell r="AE1082">
            <v>0</v>
          </cell>
          <cell r="AF1082">
            <v>0</v>
          </cell>
          <cell r="AG1082">
            <v>0</v>
          </cell>
          <cell r="AH1082">
            <v>0</v>
          </cell>
        </row>
        <row r="1083">
          <cell r="S1083" t="str">
            <v>43453622</v>
          </cell>
          <cell r="T1083" t="str">
            <v>EDITH ZENAIDA</v>
          </cell>
          <cell r="U1083" t="str">
            <v>ANCHAHUA</v>
          </cell>
          <cell r="V1083" t="str">
            <v>MANTILLA</v>
          </cell>
          <cell r="W1083">
            <v>0</v>
          </cell>
          <cell r="X1083" t="str">
            <v>1986-02-15</v>
          </cell>
          <cell r="Y1083" t="str">
            <v>Femenino</v>
          </cell>
          <cell r="Z1083">
            <v>0</v>
          </cell>
          <cell r="AA1083">
            <v>0</v>
          </cell>
          <cell r="AB1083" t="str">
            <v>104345366222</v>
          </cell>
          <cell r="AC1083" t="str">
            <v>EDITA16_5@HOTMAIL.COM</v>
          </cell>
          <cell r="AD1083" t="str">
            <v>998008502</v>
          </cell>
          <cell r="AE1083">
            <v>0</v>
          </cell>
          <cell r="AF1083">
            <v>0</v>
          </cell>
          <cell r="AG1083">
            <v>0</v>
          </cell>
          <cell r="AH1083">
            <v>0</v>
          </cell>
        </row>
        <row r="1084">
          <cell r="S1084" t="str">
            <v>40951453</v>
          </cell>
          <cell r="T1084" t="str">
            <v>EDNA</v>
          </cell>
          <cell r="U1084" t="str">
            <v>DE LA CRUZ</v>
          </cell>
          <cell r="V1084" t="str">
            <v>BLANCO</v>
          </cell>
          <cell r="W1084">
            <v>0</v>
          </cell>
          <cell r="X1084" t="str">
            <v>1981-06-10</v>
          </cell>
          <cell r="Y1084" t="str">
            <v>Femenino</v>
          </cell>
          <cell r="Z1084">
            <v>0</v>
          </cell>
          <cell r="AA1084">
            <v>0</v>
          </cell>
          <cell r="AB1084" t="str">
            <v>10409514532</v>
          </cell>
          <cell r="AC1084">
            <v>0</v>
          </cell>
          <cell r="AD1084">
            <v>0</v>
          </cell>
          <cell r="AE1084">
            <v>0</v>
          </cell>
          <cell r="AF1084">
            <v>0</v>
          </cell>
          <cell r="AG1084">
            <v>0</v>
          </cell>
          <cell r="AH1084">
            <v>0</v>
          </cell>
        </row>
        <row r="1085">
          <cell r="S1085" t="str">
            <v>45641493</v>
          </cell>
          <cell r="T1085" t="str">
            <v>MAGGUI MARISOL</v>
          </cell>
          <cell r="U1085" t="str">
            <v>CARBAJAL</v>
          </cell>
          <cell r="V1085" t="str">
            <v>SOTO</v>
          </cell>
          <cell r="W1085" t="str">
            <v>SIN DATOS</v>
          </cell>
          <cell r="X1085" t="str">
            <v>02/03/1988</v>
          </cell>
          <cell r="Y1085" t="str">
            <v>Femenino</v>
          </cell>
          <cell r="Z1085" t="str">
            <v>Soltero</v>
          </cell>
          <cell r="AA1085" t="str">
            <v>AV.FERNANDO B.TERRY S/N</v>
          </cell>
          <cell r="AB1085" t="str">
            <v>10456414937</v>
          </cell>
          <cell r="AC1085" t="str">
            <v>magguics@hotmail.com,carbajalsotom@gmail.com</v>
          </cell>
          <cell r="AD1085" t="str">
            <v>970382310</v>
          </cell>
          <cell r="AE1085" t="str">
            <v>Superior Universitario</v>
          </cell>
          <cell r="AF1085" t="str">
            <v>Superior completo</v>
          </cell>
          <cell r="AG1085" t="str">
            <v>ADMINISTRADOR</v>
          </cell>
          <cell r="AH1085" t="str">
            <v>TITULO</v>
          </cell>
        </row>
        <row r="1086">
          <cell r="S1086" t="str">
            <v>07536902</v>
          </cell>
          <cell r="T1086" t="str">
            <v>JOSE HUMBERTO</v>
          </cell>
          <cell r="U1086" t="str">
            <v>VILCHEZ</v>
          </cell>
          <cell r="V1086" t="str">
            <v>VERA</v>
          </cell>
          <cell r="W1086">
            <v>0</v>
          </cell>
          <cell r="X1086" t="str">
            <v>1977-04-19</v>
          </cell>
          <cell r="Y1086" t="str">
            <v>Masculino</v>
          </cell>
          <cell r="Z1086">
            <v>0</v>
          </cell>
          <cell r="AA1086">
            <v>0</v>
          </cell>
          <cell r="AB1086" t="str">
            <v>10075369021</v>
          </cell>
          <cell r="AC1086">
            <v>0</v>
          </cell>
          <cell r="AD1086">
            <v>0</v>
          </cell>
          <cell r="AE1086">
            <v>0</v>
          </cell>
          <cell r="AF1086">
            <v>0</v>
          </cell>
          <cell r="AG1086">
            <v>0</v>
          </cell>
          <cell r="AH1086">
            <v>0</v>
          </cell>
        </row>
        <row r="1087">
          <cell r="S1087" t="str">
            <v>31477609</v>
          </cell>
          <cell r="T1087" t="str">
            <v>GIOVANNA</v>
          </cell>
          <cell r="U1087" t="str">
            <v>VALER</v>
          </cell>
          <cell r="V1087" t="str">
            <v>ORE</v>
          </cell>
          <cell r="W1087" t="str">
            <v>SIN DATOS</v>
          </cell>
          <cell r="X1087" t="str">
            <v>26/02/1976</v>
          </cell>
          <cell r="Y1087" t="str">
            <v>Femenino</v>
          </cell>
          <cell r="Z1087" t="str">
            <v>Soltero</v>
          </cell>
          <cell r="AA1087" t="str">
            <v>CALLE 19 NRO.181 URB.TUPAC AMARU PAYET</v>
          </cell>
          <cell r="AB1087" t="str">
            <v>10314776092</v>
          </cell>
          <cell r="AC1087">
            <v>0</v>
          </cell>
          <cell r="AD1087" t="str">
            <v>977152460</v>
          </cell>
          <cell r="AE1087" t="str">
            <v>Superior Técnico</v>
          </cell>
          <cell r="AF1087" t="str">
            <v>Técnico superior completo</v>
          </cell>
          <cell r="AG1087" t="str">
            <v>TECNICO EN COMPUTACION E INFORMATICA/EN COMPUTADORAS</v>
          </cell>
          <cell r="AH1087" t="str">
            <v>TITULO</v>
          </cell>
        </row>
        <row r="1088">
          <cell r="S1088" t="str">
            <v>41057446</v>
          </cell>
          <cell r="T1088" t="str">
            <v>RUBEN</v>
          </cell>
          <cell r="U1088" t="str">
            <v>CORONADO</v>
          </cell>
          <cell r="V1088" t="str">
            <v>PERALTA</v>
          </cell>
          <cell r="W1088" t="str">
            <v>SIN DATOS</v>
          </cell>
          <cell r="X1088" t="str">
            <v>15/07/1981</v>
          </cell>
          <cell r="Y1088" t="str">
            <v>Masculino</v>
          </cell>
          <cell r="Z1088" t="str">
            <v>Casado</v>
          </cell>
          <cell r="AA1088" t="str">
            <v>AV.LOS INCAS S/N</v>
          </cell>
          <cell r="AB1088" t="str">
            <v>10410574468</v>
          </cell>
          <cell r="AC1088">
            <v>0</v>
          </cell>
          <cell r="AD1088" t="str">
            <v>983990401</v>
          </cell>
          <cell r="AE1088" t="str">
            <v>Superior Técnico</v>
          </cell>
          <cell r="AF1088" t="str">
            <v>Técnico superior completo</v>
          </cell>
          <cell r="AG1088" t="str">
            <v>TECNICO ADMINISTRADOR</v>
          </cell>
          <cell r="AH1088" t="str">
            <v>TITULO</v>
          </cell>
        </row>
        <row r="1089">
          <cell r="S1089" t="str">
            <v>10700343</v>
          </cell>
          <cell r="T1089" t="str">
            <v>YOLANDA</v>
          </cell>
          <cell r="U1089" t="str">
            <v>MENESES</v>
          </cell>
          <cell r="V1089" t="str">
            <v>HUAMAN</v>
          </cell>
          <cell r="W1089">
            <v>0</v>
          </cell>
          <cell r="X1089" t="str">
            <v>1978-02-20</v>
          </cell>
          <cell r="Y1089" t="str">
            <v>Femenino</v>
          </cell>
          <cell r="Z1089">
            <v>0</v>
          </cell>
          <cell r="AA1089">
            <v>0</v>
          </cell>
          <cell r="AB1089" t="str">
            <v>10107003431</v>
          </cell>
          <cell r="AC1089">
            <v>0</v>
          </cell>
          <cell r="AD1089">
            <v>0</v>
          </cell>
          <cell r="AE1089">
            <v>0</v>
          </cell>
          <cell r="AF1089">
            <v>0</v>
          </cell>
          <cell r="AG1089">
            <v>0</v>
          </cell>
          <cell r="AH1089">
            <v>0</v>
          </cell>
        </row>
        <row r="1090">
          <cell r="S1090" t="str">
            <v>40122021</v>
          </cell>
          <cell r="T1090" t="str">
            <v>DAVID</v>
          </cell>
          <cell r="U1090" t="str">
            <v>HUACCAYCACHACC</v>
          </cell>
          <cell r="V1090" t="str">
            <v>CAJAMARCA</v>
          </cell>
          <cell r="W1090">
            <v>0</v>
          </cell>
          <cell r="X1090" t="str">
            <v>1977-01-24</v>
          </cell>
          <cell r="Y1090" t="str">
            <v>Masculino</v>
          </cell>
          <cell r="Z1090">
            <v>0</v>
          </cell>
          <cell r="AA1090">
            <v>0</v>
          </cell>
          <cell r="AB1090" t="str">
            <v>10401220211</v>
          </cell>
          <cell r="AC1090">
            <v>0</v>
          </cell>
          <cell r="AD1090" t="str">
            <v>983939343</v>
          </cell>
          <cell r="AE1090">
            <v>0</v>
          </cell>
          <cell r="AF1090">
            <v>0</v>
          </cell>
          <cell r="AG1090">
            <v>0</v>
          </cell>
          <cell r="AH1090">
            <v>0</v>
          </cell>
        </row>
        <row r="1091">
          <cell r="S1091" t="str">
            <v>40419618</v>
          </cell>
          <cell r="T1091" t="str">
            <v>MARILUZ</v>
          </cell>
          <cell r="U1091" t="str">
            <v>CACERES</v>
          </cell>
          <cell r="V1091" t="str">
            <v>NAJARRO</v>
          </cell>
          <cell r="W1091" t="str">
            <v>SIN DATOS</v>
          </cell>
          <cell r="X1091" t="str">
            <v>24/12/1979</v>
          </cell>
          <cell r="Y1091" t="str">
            <v>Femenino</v>
          </cell>
          <cell r="Z1091" t="str">
            <v>Soltero</v>
          </cell>
          <cell r="AA1091" t="str">
            <v>PROGRESO</v>
          </cell>
          <cell r="AB1091" t="str">
            <v>10404196184</v>
          </cell>
          <cell r="AC1091" t="str">
            <v>marita_2412@hotmail.com</v>
          </cell>
          <cell r="AD1091" t="str">
            <v>999653620,999653620</v>
          </cell>
          <cell r="AE1091" t="str">
            <v>Superior Universitario</v>
          </cell>
          <cell r="AF1091" t="str">
            <v>Superior completo</v>
          </cell>
          <cell r="AG1091" t="str">
            <v>PROFESOR DE ENSEÑANZA PRIMARIA</v>
          </cell>
          <cell r="AH1091" t="str">
            <v>TITULO</v>
          </cell>
        </row>
        <row r="1092">
          <cell r="S1092" t="str">
            <v>43843105</v>
          </cell>
          <cell r="T1092" t="str">
            <v>MARY</v>
          </cell>
          <cell r="U1092" t="str">
            <v>OLANO</v>
          </cell>
          <cell r="V1092" t="str">
            <v>FERNANDEZ</v>
          </cell>
          <cell r="W1092">
            <v>0</v>
          </cell>
          <cell r="X1092" t="str">
            <v>1983-03-13</v>
          </cell>
          <cell r="Y1092" t="str">
            <v>Femenino</v>
          </cell>
          <cell r="Z1092">
            <v>0</v>
          </cell>
          <cell r="AA1092">
            <v>0</v>
          </cell>
          <cell r="AB1092" t="str">
            <v>10438431051</v>
          </cell>
          <cell r="AC1092">
            <v>0</v>
          </cell>
          <cell r="AD1092">
            <v>0</v>
          </cell>
          <cell r="AE1092">
            <v>0</v>
          </cell>
          <cell r="AF1092">
            <v>0</v>
          </cell>
          <cell r="AG1092">
            <v>0</v>
          </cell>
          <cell r="AH1092">
            <v>0</v>
          </cell>
        </row>
        <row r="1093">
          <cell r="S1093" t="str">
            <v>45849260</v>
          </cell>
          <cell r="T1093" t="str">
            <v>FRANCIA LUDY</v>
          </cell>
          <cell r="U1093" t="str">
            <v>RAMIREZ</v>
          </cell>
          <cell r="V1093" t="str">
            <v>GOMEZ</v>
          </cell>
          <cell r="W1093">
            <v>0</v>
          </cell>
          <cell r="X1093" t="str">
            <v>1988-09-11</v>
          </cell>
          <cell r="Y1093" t="str">
            <v>Femenino</v>
          </cell>
          <cell r="Z1093">
            <v>0</v>
          </cell>
          <cell r="AA1093">
            <v>0</v>
          </cell>
          <cell r="AB1093">
            <v>0</v>
          </cell>
          <cell r="AC1093">
            <v>0</v>
          </cell>
          <cell r="AD1093">
            <v>0</v>
          </cell>
          <cell r="AE1093">
            <v>0</v>
          </cell>
          <cell r="AF1093">
            <v>0</v>
          </cell>
          <cell r="AG1093">
            <v>0</v>
          </cell>
          <cell r="AH1093">
            <v>0</v>
          </cell>
        </row>
        <row r="1094">
          <cell r="S1094" t="str">
            <v>41408988</v>
          </cell>
          <cell r="T1094" t="str">
            <v>EUSEBIO ZACARIAS</v>
          </cell>
          <cell r="U1094" t="str">
            <v>FLORES</v>
          </cell>
          <cell r="V1094" t="str">
            <v>BERAUN</v>
          </cell>
          <cell r="W1094" t="str">
            <v>SIN DATOS</v>
          </cell>
          <cell r="X1094" t="str">
            <v>20/03/1980</v>
          </cell>
          <cell r="Y1094" t="str">
            <v>Masculino</v>
          </cell>
          <cell r="Z1094" t="str">
            <v>Soltero</v>
          </cell>
          <cell r="AA1094" t="str">
            <v>SIN DATOS</v>
          </cell>
          <cell r="AB1094" t="str">
            <v>10414089882</v>
          </cell>
          <cell r="AC1094">
            <v>0</v>
          </cell>
          <cell r="AD1094">
            <v>0</v>
          </cell>
          <cell r="AE1094" t="str">
            <v>Superior Universitario</v>
          </cell>
          <cell r="AF1094" t="str">
            <v>Superior completo</v>
          </cell>
          <cell r="AG1094" t="str">
            <v>ADMINISTRADOR</v>
          </cell>
          <cell r="AH1094" t="str">
            <v>TITULO</v>
          </cell>
        </row>
        <row r="1095">
          <cell r="S1095" t="str">
            <v>42549052</v>
          </cell>
          <cell r="T1095" t="str">
            <v>FRANZ DIMAS</v>
          </cell>
          <cell r="U1095" t="str">
            <v>RAMIREZ</v>
          </cell>
          <cell r="V1095" t="str">
            <v>GUTIERREZ</v>
          </cell>
          <cell r="W1095">
            <v>0</v>
          </cell>
          <cell r="X1095" t="str">
            <v>1984-05-08</v>
          </cell>
          <cell r="Y1095" t="str">
            <v>Masculino</v>
          </cell>
          <cell r="Z1095">
            <v>0</v>
          </cell>
          <cell r="AA1095">
            <v>0</v>
          </cell>
          <cell r="AB1095">
            <v>0</v>
          </cell>
          <cell r="AC1095">
            <v>0</v>
          </cell>
          <cell r="AD1095" t="str">
            <v>972259025</v>
          </cell>
          <cell r="AE1095">
            <v>0</v>
          </cell>
          <cell r="AF1095">
            <v>0</v>
          </cell>
          <cell r="AG1095">
            <v>0</v>
          </cell>
          <cell r="AH1095">
            <v>0</v>
          </cell>
        </row>
        <row r="1096">
          <cell r="S1096" t="str">
            <v>42015288</v>
          </cell>
          <cell r="T1096" t="str">
            <v>OMAR</v>
          </cell>
          <cell r="U1096" t="str">
            <v>OLANO</v>
          </cell>
          <cell r="V1096" t="str">
            <v>ALTAMIRANO</v>
          </cell>
          <cell r="W1096">
            <v>0</v>
          </cell>
          <cell r="X1096" t="str">
            <v>1982-12-26</v>
          </cell>
          <cell r="Y1096" t="str">
            <v>Masculino</v>
          </cell>
          <cell r="Z1096">
            <v>0</v>
          </cell>
          <cell r="AA1096">
            <v>0</v>
          </cell>
          <cell r="AB1096">
            <v>0</v>
          </cell>
          <cell r="AC1096">
            <v>0</v>
          </cell>
          <cell r="AD1096">
            <v>0</v>
          </cell>
          <cell r="AE1096">
            <v>0</v>
          </cell>
          <cell r="AF1096">
            <v>0</v>
          </cell>
          <cell r="AG1096">
            <v>0</v>
          </cell>
          <cell r="AH1096">
            <v>0</v>
          </cell>
        </row>
        <row r="1097">
          <cell r="S1097" t="str">
            <v>44834568</v>
          </cell>
          <cell r="T1097" t="str">
            <v>YOHEL</v>
          </cell>
          <cell r="U1097" t="str">
            <v>AMANCIO</v>
          </cell>
          <cell r="V1097" t="str">
            <v>PAULINO</v>
          </cell>
          <cell r="W1097">
            <v>0</v>
          </cell>
          <cell r="X1097" t="str">
            <v>1988-01-17</v>
          </cell>
          <cell r="Y1097" t="str">
            <v>Masculino</v>
          </cell>
          <cell r="Z1097">
            <v>0</v>
          </cell>
          <cell r="AA1097">
            <v>0</v>
          </cell>
          <cell r="AB1097" t="str">
            <v>10448345683</v>
          </cell>
          <cell r="AC1097" t="str">
            <v>yohel.amancio@gmail.com</v>
          </cell>
          <cell r="AD1097" t="str">
            <v>999929119,999929119</v>
          </cell>
          <cell r="AE1097">
            <v>0</v>
          </cell>
          <cell r="AF1097">
            <v>0</v>
          </cell>
          <cell r="AG1097" t="str">
            <v>PSICOLOGO</v>
          </cell>
          <cell r="AH1097" t="str">
            <v>TITULO</v>
          </cell>
        </row>
        <row r="1098">
          <cell r="S1098" t="str">
            <v>41227596</v>
          </cell>
          <cell r="T1098" t="str">
            <v>MAGALY MARIA</v>
          </cell>
          <cell r="U1098" t="str">
            <v>SANTIAGO</v>
          </cell>
          <cell r="V1098" t="str">
            <v>MATIAS</v>
          </cell>
          <cell r="W1098">
            <v>0</v>
          </cell>
          <cell r="X1098" t="str">
            <v>1981-12-31</v>
          </cell>
          <cell r="Y1098" t="str">
            <v>Femenino</v>
          </cell>
          <cell r="Z1098">
            <v>0</v>
          </cell>
          <cell r="AA1098">
            <v>0</v>
          </cell>
          <cell r="AB1098">
            <v>0</v>
          </cell>
          <cell r="AC1098">
            <v>0</v>
          </cell>
          <cell r="AD1098">
            <v>0</v>
          </cell>
          <cell r="AE1098">
            <v>0</v>
          </cell>
          <cell r="AF1098">
            <v>0</v>
          </cell>
          <cell r="AG1098" t="str">
            <v>ENFERMERA(O)</v>
          </cell>
          <cell r="AH1098">
            <v>0</v>
          </cell>
        </row>
        <row r="1099">
          <cell r="S1099" t="str">
            <v>44829418</v>
          </cell>
          <cell r="T1099" t="str">
            <v>MARCOS</v>
          </cell>
          <cell r="U1099" t="str">
            <v>QUISPE</v>
          </cell>
          <cell r="V1099" t="str">
            <v>PASTOR</v>
          </cell>
          <cell r="W1099">
            <v>0</v>
          </cell>
          <cell r="X1099" t="str">
            <v>1986-07-10</v>
          </cell>
          <cell r="Y1099" t="str">
            <v>Masculino</v>
          </cell>
          <cell r="Z1099">
            <v>0</v>
          </cell>
          <cell r="AA1099">
            <v>0</v>
          </cell>
          <cell r="AB1099">
            <v>0</v>
          </cell>
          <cell r="AC1099">
            <v>0</v>
          </cell>
          <cell r="AD1099">
            <v>0</v>
          </cell>
          <cell r="AE1099">
            <v>0</v>
          </cell>
          <cell r="AF1099">
            <v>0</v>
          </cell>
          <cell r="AG1099">
            <v>0</v>
          </cell>
          <cell r="AH1099">
            <v>0</v>
          </cell>
        </row>
        <row r="1100">
          <cell r="S1100" t="str">
            <v>41057453</v>
          </cell>
          <cell r="T1100" t="str">
            <v>WALTER</v>
          </cell>
          <cell r="U1100" t="str">
            <v>LLOCCLLA</v>
          </cell>
          <cell r="V1100" t="str">
            <v>DIAZ</v>
          </cell>
          <cell r="W1100">
            <v>0</v>
          </cell>
          <cell r="X1100" t="str">
            <v>1981-06-14</v>
          </cell>
          <cell r="Y1100" t="str">
            <v>Masculino</v>
          </cell>
          <cell r="Z1100">
            <v>0</v>
          </cell>
          <cell r="AA1100">
            <v>0</v>
          </cell>
          <cell r="AB1100">
            <v>0</v>
          </cell>
          <cell r="AC1100">
            <v>0</v>
          </cell>
          <cell r="AD1100">
            <v>0</v>
          </cell>
          <cell r="AE1100">
            <v>0</v>
          </cell>
          <cell r="AF1100">
            <v>0</v>
          </cell>
          <cell r="AG1100">
            <v>0</v>
          </cell>
          <cell r="AH1100">
            <v>0</v>
          </cell>
        </row>
        <row r="1101">
          <cell r="S1101" t="str">
            <v>25001256</v>
          </cell>
          <cell r="T1101" t="str">
            <v>ROBERTO ELIAS</v>
          </cell>
          <cell r="U1101" t="str">
            <v>ACUÑA</v>
          </cell>
          <cell r="V1101" t="str">
            <v>ORELLANA</v>
          </cell>
          <cell r="W1101">
            <v>0</v>
          </cell>
          <cell r="X1101" t="str">
            <v>1974-10-28</v>
          </cell>
          <cell r="Y1101" t="str">
            <v>Masculino</v>
          </cell>
          <cell r="Z1101">
            <v>0</v>
          </cell>
          <cell r="AA1101">
            <v>0</v>
          </cell>
          <cell r="AB1101">
            <v>0</v>
          </cell>
          <cell r="AC1101">
            <v>0</v>
          </cell>
          <cell r="AD1101">
            <v>0</v>
          </cell>
          <cell r="AE1101">
            <v>0</v>
          </cell>
          <cell r="AF1101">
            <v>0</v>
          </cell>
          <cell r="AG1101">
            <v>0</v>
          </cell>
          <cell r="AH1101">
            <v>0</v>
          </cell>
        </row>
        <row r="1102">
          <cell r="S1102" t="str">
            <v>70021582</v>
          </cell>
          <cell r="T1102" t="str">
            <v>JOSE MIGUEL</v>
          </cell>
          <cell r="U1102" t="str">
            <v>CABRERA</v>
          </cell>
          <cell r="V1102" t="str">
            <v>MOTTA</v>
          </cell>
          <cell r="W1102">
            <v>0</v>
          </cell>
          <cell r="X1102" t="str">
            <v>1987-10-12</v>
          </cell>
          <cell r="Y1102" t="str">
            <v>Masculino</v>
          </cell>
          <cell r="Z1102">
            <v>0</v>
          </cell>
          <cell r="AA1102">
            <v>0</v>
          </cell>
          <cell r="AB1102">
            <v>0</v>
          </cell>
          <cell r="AC1102">
            <v>0</v>
          </cell>
          <cell r="AD1102">
            <v>0</v>
          </cell>
          <cell r="AE1102">
            <v>0</v>
          </cell>
          <cell r="AF1102">
            <v>0</v>
          </cell>
          <cell r="AG1102">
            <v>0</v>
          </cell>
          <cell r="AH1102">
            <v>0</v>
          </cell>
        </row>
        <row r="1103">
          <cell r="S1103" t="str">
            <v>70428537</v>
          </cell>
          <cell r="T1103" t="str">
            <v>YON</v>
          </cell>
          <cell r="U1103" t="str">
            <v>CACERES</v>
          </cell>
          <cell r="V1103" t="str">
            <v>GAMBOA</v>
          </cell>
          <cell r="W1103">
            <v>0</v>
          </cell>
          <cell r="X1103" t="str">
            <v>1995-11-03</v>
          </cell>
          <cell r="Y1103" t="str">
            <v>Masculino</v>
          </cell>
          <cell r="Z1103">
            <v>0</v>
          </cell>
          <cell r="AA1103">
            <v>0</v>
          </cell>
          <cell r="AB1103">
            <v>0</v>
          </cell>
          <cell r="AC1103">
            <v>0</v>
          </cell>
          <cell r="AD1103">
            <v>0</v>
          </cell>
          <cell r="AE1103">
            <v>0</v>
          </cell>
          <cell r="AF1103">
            <v>0</v>
          </cell>
          <cell r="AG1103">
            <v>0</v>
          </cell>
          <cell r="AH1103">
            <v>0</v>
          </cell>
        </row>
        <row r="1104">
          <cell r="S1104" t="str">
            <v>70151967</v>
          </cell>
          <cell r="T1104" t="str">
            <v>ROSMEL</v>
          </cell>
          <cell r="U1104" t="str">
            <v>GAMBOA</v>
          </cell>
          <cell r="V1104" t="str">
            <v>PEREZ</v>
          </cell>
          <cell r="W1104" t="str">
            <v>SIN DATOS</v>
          </cell>
          <cell r="X1104" t="str">
            <v>18/09/1988</v>
          </cell>
          <cell r="Y1104" t="str">
            <v>Masculino</v>
          </cell>
          <cell r="Z1104" t="str">
            <v>Soltero</v>
          </cell>
          <cell r="AA1104" t="str">
            <v>SIN DATOS</v>
          </cell>
          <cell r="AB1104" t="str">
            <v>10701519677</v>
          </cell>
          <cell r="AC1104" t="str">
            <v>josephgp_jsrk@hotmail.com</v>
          </cell>
          <cell r="AD1104" t="str">
            <v>998981062,998981062</v>
          </cell>
          <cell r="AE1104" t="str">
            <v>Superior Universitario</v>
          </cell>
          <cell r="AF1104" t="str">
            <v>Superior completo</v>
          </cell>
          <cell r="AG1104" t="str">
            <v>CONTADOR PUBLICO</v>
          </cell>
          <cell r="AH1104" t="str">
            <v>TITULO</v>
          </cell>
        </row>
        <row r="1105">
          <cell r="S1105" t="str">
            <v>00489932</v>
          </cell>
          <cell r="T1105" t="str">
            <v>ISABEL ESTHER</v>
          </cell>
          <cell r="U1105" t="str">
            <v>ROJAS</v>
          </cell>
          <cell r="V1105" t="str">
            <v>JUACHIN</v>
          </cell>
          <cell r="W1105">
            <v>0</v>
          </cell>
          <cell r="X1105" t="str">
            <v>1970-09-26</v>
          </cell>
          <cell r="Y1105" t="str">
            <v>Femenino</v>
          </cell>
          <cell r="Z1105">
            <v>0</v>
          </cell>
          <cell r="AA1105">
            <v>0</v>
          </cell>
          <cell r="AB1105" t="str">
            <v>10004899321</v>
          </cell>
          <cell r="AC1105">
            <v>0</v>
          </cell>
          <cell r="AD1105" t="str">
            <v>983738725</v>
          </cell>
          <cell r="AE1105">
            <v>0</v>
          </cell>
          <cell r="AF1105">
            <v>0</v>
          </cell>
          <cell r="AG1105" t="str">
            <v>OBSTETRA</v>
          </cell>
          <cell r="AH1105">
            <v>0</v>
          </cell>
        </row>
        <row r="1106">
          <cell r="S1106" t="str">
            <v>41456659</v>
          </cell>
          <cell r="T1106" t="str">
            <v>CLIVE ABEL</v>
          </cell>
          <cell r="U1106" t="str">
            <v>QUINTANILLA</v>
          </cell>
          <cell r="V1106" t="str">
            <v>LLOCCLLA</v>
          </cell>
          <cell r="W1106" t="str">
            <v>SIN DATOS</v>
          </cell>
          <cell r="X1106" t="str">
            <v>25/06/1982</v>
          </cell>
          <cell r="Y1106" t="str">
            <v>Masculino</v>
          </cell>
          <cell r="Z1106" t="str">
            <v>Soltero</v>
          </cell>
          <cell r="AA1106" t="str">
            <v>JR AYACUCHO 533</v>
          </cell>
          <cell r="AB1106" t="str">
            <v>10414566591</v>
          </cell>
          <cell r="AC1106" t="str">
            <v>clivequintanilla@hotmail.com</v>
          </cell>
          <cell r="AD1106" t="str">
            <v>988802821,988802821</v>
          </cell>
          <cell r="AE1106" t="str">
            <v>Superior Técnico</v>
          </cell>
          <cell r="AF1106" t="str">
            <v>Técnico superior completo</v>
          </cell>
          <cell r="AG1106" t="str">
            <v>TECNICO ELECTRICISTA EN GENERAL</v>
          </cell>
          <cell r="AH1106" t="str">
            <v>TITULO</v>
          </cell>
        </row>
        <row r="1107">
          <cell r="S1107" t="str">
            <v>41168491</v>
          </cell>
          <cell r="T1107" t="str">
            <v>JULIAN</v>
          </cell>
          <cell r="U1107" t="str">
            <v>AQUISE</v>
          </cell>
          <cell r="V1107" t="str">
            <v>YUPANQUI</v>
          </cell>
          <cell r="W1107">
            <v>0</v>
          </cell>
          <cell r="X1107" t="str">
            <v>1981-06-03</v>
          </cell>
          <cell r="Y1107" t="str">
            <v>Masculino</v>
          </cell>
          <cell r="Z1107">
            <v>0</v>
          </cell>
          <cell r="AA1107">
            <v>0</v>
          </cell>
          <cell r="AB1107" t="str">
            <v>10411684917</v>
          </cell>
          <cell r="AC1107" t="str">
            <v>juliancito0020@hotmail.com</v>
          </cell>
          <cell r="AD1107" t="str">
            <v>996966068</v>
          </cell>
          <cell r="AE1107">
            <v>0</v>
          </cell>
          <cell r="AF1107">
            <v>0</v>
          </cell>
          <cell r="AG1107">
            <v>0</v>
          </cell>
          <cell r="AH1107">
            <v>0</v>
          </cell>
        </row>
        <row r="1108">
          <cell r="S1108" t="str">
            <v>46055194</v>
          </cell>
          <cell r="T1108" t="str">
            <v>NAYSLE NAZELY</v>
          </cell>
          <cell r="U1108" t="str">
            <v>NUÑEZ</v>
          </cell>
          <cell r="V1108" t="str">
            <v>USCAMAYTA</v>
          </cell>
          <cell r="W1108">
            <v>0</v>
          </cell>
          <cell r="X1108" t="str">
            <v>1989-08-22</v>
          </cell>
          <cell r="Y1108" t="str">
            <v>Femenino</v>
          </cell>
          <cell r="Z1108">
            <v>0</v>
          </cell>
          <cell r="AA1108">
            <v>0</v>
          </cell>
          <cell r="AB1108" t="str">
            <v>10460551946</v>
          </cell>
          <cell r="AC1108" t="str">
            <v>NAZELY00@GMAIL.COM</v>
          </cell>
          <cell r="AD1108" t="str">
            <v>974600399</v>
          </cell>
          <cell r="AE1108">
            <v>0</v>
          </cell>
          <cell r="AF1108">
            <v>0</v>
          </cell>
          <cell r="AG1108">
            <v>0</v>
          </cell>
          <cell r="AH1108">
            <v>0</v>
          </cell>
        </row>
        <row r="1109">
          <cell r="S1109" t="str">
            <v>43110513</v>
          </cell>
          <cell r="T1109" t="str">
            <v>ROLY JERSON</v>
          </cell>
          <cell r="U1109" t="str">
            <v>RAMOS</v>
          </cell>
          <cell r="V1109" t="str">
            <v>PEÑALOZA</v>
          </cell>
          <cell r="W1109" t="str">
            <v>SIN DATOS</v>
          </cell>
          <cell r="X1109" t="str">
            <v>24/06/1985</v>
          </cell>
          <cell r="Y1109" t="str">
            <v>Masculino</v>
          </cell>
          <cell r="Z1109" t="str">
            <v>Soltero</v>
          </cell>
          <cell r="AA1109" t="str">
            <v>JR. ABANCAY SN.</v>
          </cell>
          <cell r="AB1109" t="str">
            <v>10431105131</v>
          </cell>
          <cell r="AC1109">
            <v>0</v>
          </cell>
          <cell r="AD1109" t="str">
            <v>983962400</v>
          </cell>
          <cell r="AE1109" t="str">
            <v>Superior Universitario</v>
          </cell>
          <cell r="AF1109" t="str">
            <v>Superior completo</v>
          </cell>
          <cell r="AG1109" t="str">
            <v>CONTADOR PUBLICO</v>
          </cell>
          <cell r="AH1109" t="str">
            <v>TITULO</v>
          </cell>
        </row>
        <row r="1110">
          <cell r="S1110" t="str">
            <v>23939857</v>
          </cell>
          <cell r="T1110" t="str">
            <v>WASHINGTON</v>
          </cell>
          <cell r="U1110" t="str">
            <v>QUISPE</v>
          </cell>
          <cell r="V1110" t="str">
            <v>SURCO</v>
          </cell>
          <cell r="W1110">
            <v>0</v>
          </cell>
          <cell r="X1110" t="str">
            <v>1969-09-08</v>
          </cell>
          <cell r="Y1110" t="str">
            <v>Masculino</v>
          </cell>
          <cell r="Z1110">
            <v>0</v>
          </cell>
          <cell r="AA1110">
            <v>0</v>
          </cell>
          <cell r="AB1110" t="str">
            <v>10239398575</v>
          </cell>
          <cell r="AC1110" t="str">
            <v>washi_quispe08@hotmail.com</v>
          </cell>
          <cell r="AD1110" t="str">
            <v>982348985</v>
          </cell>
          <cell r="AE1110">
            <v>0</v>
          </cell>
          <cell r="AF1110">
            <v>0</v>
          </cell>
          <cell r="AG1110">
            <v>0</v>
          </cell>
          <cell r="AH1110">
            <v>0</v>
          </cell>
        </row>
        <row r="1111">
          <cell r="S1111" t="str">
            <v>44158658</v>
          </cell>
          <cell r="T1111" t="str">
            <v>MARLENE</v>
          </cell>
          <cell r="U1111" t="str">
            <v>QUISPE</v>
          </cell>
          <cell r="V1111" t="str">
            <v>MEDINA</v>
          </cell>
          <cell r="W1111" t="str">
            <v>SIN DATOS</v>
          </cell>
          <cell r="X1111" t="str">
            <v>27/12/1986</v>
          </cell>
          <cell r="Y1111" t="str">
            <v>Femenino</v>
          </cell>
          <cell r="Z1111" t="str">
            <v>Soltero</v>
          </cell>
          <cell r="AA1111" t="str">
            <v>PECCOY S/N</v>
          </cell>
          <cell r="AB1111" t="str">
            <v>10441586588</v>
          </cell>
          <cell r="AC1111" t="str">
            <v>marlenequispem@hotmail.com</v>
          </cell>
          <cell r="AD1111" t="str">
            <v>941471039</v>
          </cell>
          <cell r="AE1111" t="str">
            <v>Superior Técnico</v>
          </cell>
          <cell r="AF1111" t="str">
            <v>Técnico superior completo</v>
          </cell>
          <cell r="AG1111" t="str">
            <v>TECNICO EN COMPUTACION E INFORMATICA/EN COMPUTADORAS</v>
          </cell>
          <cell r="AH1111" t="str">
            <v>EGRESADO</v>
          </cell>
        </row>
        <row r="1112">
          <cell r="S1112" t="str">
            <v>06148641</v>
          </cell>
          <cell r="T1112" t="str">
            <v>FABIO</v>
          </cell>
          <cell r="U1112" t="str">
            <v>QUISPE</v>
          </cell>
          <cell r="V1112" t="str">
            <v>ARANGO</v>
          </cell>
          <cell r="W1112">
            <v>0</v>
          </cell>
          <cell r="X1112" t="str">
            <v>1961-07-31</v>
          </cell>
          <cell r="Y1112" t="str">
            <v>Masculino</v>
          </cell>
          <cell r="Z1112">
            <v>0</v>
          </cell>
          <cell r="AA1112">
            <v>0</v>
          </cell>
          <cell r="AB1112" t="str">
            <v>10061486416</v>
          </cell>
          <cell r="AC1112" t="str">
            <v>economistaquispearango@hotmail.com</v>
          </cell>
          <cell r="AD1112" t="str">
            <v>991599434</v>
          </cell>
          <cell r="AE1112">
            <v>0</v>
          </cell>
          <cell r="AF1112">
            <v>0</v>
          </cell>
          <cell r="AG1112">
            <v>0</v>
          </cell>
          <cell r="AH1112">
            <v>0</v>
          </cell>
        </row>
        <row r="1113">
          <cell r="S1113" t="str">
            <v>47134824</v>
          </cell>
          <cell r="T1113" t="str">
            <v>ROSMERI</v>
          </cell>
          <cell r="U1113" t="str">
            <v>MEDINA</v>
          </cell>
          <cell r="V1113" t="str">
            <v>DIAZ</v>
          </cell>
          <cell r="W1113">
            <v>0</v>
          </cell>
          <cell r="X1113" t="str">
            <v>1991-06-06</v>
          </cell>
          <cell r="Y1113" t="str">
            <v>Femenino</v>
          </cell>
          <cell r="Z1113">
            <v>0</v>
          </cell>
          <cell r="AA1113">
            <v>0</v>
          </cell>
          <cell r="AB1113">
            <v>0</v>
          </cell>
          <cell r="AC1113">
            <v>0</v>
          </cell>
          <cell r="AD1113" t="str">
            <v>941292206</v>
          </cell>
          <cell r="AE1113">
            <v>0</v>
          </cell>
          <cell r="AF1113">
            <v>0</v>
          </cell>
          <cell r="AG1113">
            <v>0</v>
          </cell>
          <cell r="AH1113">
            <v>0</v>
          </cell>
        </row>
        <row r="1114">
          <cell r="S1114" t="str">
            <v>31463485</v>
          </cell>
          <cell r="T1114" t="str">
            <v>FILIBERTO</v>
          </cell>
          <cell r="U1114" t="str">
            <v>ALVAREZ</v>
          </cell>
          <cell r="V1114" t="str">
            <v>PILLACA</v>
          </cell>
          <cell r="W1114" t="str">
            <v>SIN DATOS</v>
          </cell>
          <cell r="X1114" t="str">
            <v>22/08/1958</v>
          </cell>
          <cell r="Y1114" t="str">
            <v>Masculino</v>
          </cell>
          <cell r="Z1114" t="str">
            <v>Soltero</v>
          </cell>
          <cell r="AA1114" t="str">
            <v>AV. LOS INCAS 499</v>
          </cell>
          <cell r="AB1114">
            <v>0</v>
          </cell>
          <cell r="AC1114">
            <v>0</v>
          </cell>
          <cell r="AD1114" t="str">
            <v>971521532</v>
          </cell>
          <cell r="AE1114" t="str">
            <v>Superior Universitario</v>
          </cell>
          <cell r="AF1114" t="str">
            <v>Superior completo</v>
          </cell>
          <cell r="AG1114" t="str">
            <v>PROFESOR EDUCACION SECUNDARIA</v>
          </cell>
          <cell r="AH1114" t="str">
            <v>TITULO</v>
          </cell>
        </row>
        <row r="1115">
          <cell r="S1115" t="str">
            <v>40099617</v>
          </cell>
          <cell r="T1115" t="str">
            <v>ROBERTO</v>
          </cell>
          <cell r="U1115" t="str">
            <v>LEGUIA</v>
          </cell>
          <cell r="V1115" t="str">
            <v>HURTADO</v>
          </cell>
          <cell r="W1115">
            <v>0</v>
          </cell>
          <cell r="X1115" t="str">
            <v>1978-02-05</v>
          </cell>
          <cell r="Y1115" t="str">
            <v>Masculino</v>
          </cell>
          <cell r="Z1115">
            <v>0</v>
          </cell>
          <cell r="AA1115">
            <v>0</v>
          </cell>
          <cell r="AB1115" t="str">
            <v>10400996178</v>
          </cell>
          <cell r="AC1115" t="str">
            <v>roberleguia@hotmail.com</v>
          </cell>
          <cell r="AD1115" t="str">
            <v>983629595</v>
          </cell>
          <cell r="AE1115">
            <v>0</v>
          </cell>
          <cell r="AF1115">
            <v>0</v>
          </cell>
          <cell r="AG1115">
            <v>0</v>
          </cell>
          <cell r="AH1115">
            <v>0</v>
          </cell>
        </row>
        <row r="1116">
          <cell r="S1116" t="str">
            <v>44421560</v>
          </cell>
          <cell r="T1116" t="str">
            <v>JOSE MANUEL</v>
          </cell>
          <cell r="U1116" t="str">
            <v>QUISPE</v>
          </cell>
          <cell r="V1116" t="str">
            <v>NAVARRO</v>
          </cell>
          <cell r="W1116">
            <v>0</v>
          </cell>
          <cell r="X1116" t="str">
            <v>1986-12-05</v>
          </cell>
          <cell r="Y1116" t="str">
            <v>Masculino</v>
          </cell>
          <cell r="Z1116">
            <v>0</v>
          </cell>
          <cell r="AA1116">
            <v>0</v>
          </cell>
          <cell r="AB1116">
            <v>0</v>
          </cell>
          <cell r="AC1116" t="str">
            <v>launionqypsac@hotmail.com</v>
          </cell>
          <cell r="AD1116">
            <v>0</v>
          </cell>
          <cell r="AE1116">
            <v>0</v>
          </cell>
          <cell r="AF1116">
            <v>0</v>
          </cell>
          <cell r="AG1116">
            <v>0</v>
          </cell>
          <cell r="AH1116">
            <v>0</v>
          </cell>
        </row>
        <row r="1117">
          <cell r="S1117" t="str">
            <v>43507625</v>
          </cell>
          <cell r="T1117" t="str">
            <v>JOVAL</v>
          </cell>
          <cell r="U1117" t="str">
            <v>QUISPE</v>
          </cell>
          <cell r="V1117" t="str">
            <v>CCORIMANYA</v>
          </cell>
          <cell r="W1117" t="str">
            <v>SIN DATOS</v>
          </cell>
          <cell r="X1117" t="str">
            <v>20/04/1985</v>
          </cell>
          <cell r="Y1117" t="str">
            <v>Masculino</v>
          </cell>
          <cell r="Z1117" t="str">
            <v>Soltero</v>
          </cell>
          <cell r="AA1117" t="str">
            <v>JR LEONARDO BARBIERI 1356</v>
          </cell>
          <cell r="AB1117" t="str">
            <v>10435076250</v>
          </cell>
          <cell r="AC1117" t="str">
            <v>jovalquispe@hotmail.com</v>
          </cell>
          <cell r="AD1117" t="str">
            <v>942410353</v>
          </cell>
          <cell r="AE1117" t="str">
            <v>Superior Técnico</v>
          </cell>
          <cell r="AF1117" t="str">
            <v>Técnico superior completo</v>
          </cell>
          <cell r="AG1117" t="str">
            <v>TECNICO EN COMPUTACION E INFORMATICA/EN COMPUTADORAS</v>
          </cell>
          <cell r="AH1117" t="str">
            <v>BACHILLER</v>
          </cell>
        </row>
        <row r="1118">
          <cell r="S1118" t="str">
            <v>31483055</v>
          </cell>
          <cell r="T1118" t="str">
            <v>AMILCAR</v>
          </cell>
          <cell r="U1118" t="str">
            <v>TOMAYLLA</v>
          </cell>
          <cell r="V1118" t="str">
            <v>BERNAL</v>
          </cell>
          <cell r="W1118" t="str">
            <v>SIN DATOS</v>
          </cell>
          <cell r="X1118" t="str">
            <v>06/06/1956</v>
          </cell>
          <cell r="Y1118" t="str">
            <v>Masculino</v>
          </cell>
          <cell r="Z1118" t="str">
            <v>Divorciado</v>
          </cell>
          <cell r="AA1118" t="str">
            <v>JR.M.CAPAC S/N</v>
          </cell>
          <cell r="AB1118">
            <v>0</v>
          </cell>
          <cell r="AC1118">
            <v>0</v>
          </cell>
          <cell r="AD1118" t="str">
            <v>984840269</v>
          </cell>
          <cell r="AE1118" t="str">
            <v>Superior Universitario</v>
          </cell>
          <cell r="AF1118" t="str">
            <v>Superior completo</v>
          </cell>
          <cell r="AG1118" t="str">
            <v>ABOGADO</v>
          </cell>
          <cell r="AH1118" t="str">
            <v>TITULO</v>
          </cell>
        </row>
        <row r="1119">
          <cell r="S1119" t="str">
            <v>46261220</v>
          </cell>
          <cell r="T1119" t="str">
            <v>ROGER WALTER</v>
          </cell>
          <cell r="U1119" t="str">
            <v>ALVAREZ</v>
          </cell>
          <cell r="V1119" t="str">
            <v>QUISPE</v>
          </cell>
          <cell r="W1119" t="str">
            <v>SIN DATOS</v>
          </cell>
          <cell r="X1119" t="str">
            <v>01/10/1987</v>
          </cell>
          <cell r="Y1119" t="str">
            <v>Masculino</v>
          </cell>
          <cell r="Z1119" t="str">
            <v>Soltero</v>
          </cell>
          <cell r="AA1119" t="str">
            <v>AV.CULTURA S/N</v>
          </cell>
          <cell r="AB1119" t="str">
            <v>10462612201</v>
          </cell>
          <cell r="AC1119">
            <v>0</v>
          </cell>
          <cell r="AD1119" t="str">
            <v>956569599</v>
          </cell>
          <cell r="AE1119" t="str">
            <v>Superior Técnico</v>
          </cell>
          <cell r="AF1119" t="str">
            <v>Técnico superior completo</v>
          </cell>
          <cell r="AG1119" t="str">
            <v>TECNICO ADMINISTRADOR</v>
          </cell>
          <cell r="AH1119" t="str">
            <v>TITULO</v>
          </cell>
        </row>
        <row r="1120">
          <cell r="S1120" t="str">
            <v>31045284</v>
          </cell>
          <cell r="T1120" t="str">
            <v>CEFERINO</v>
          </cell>
          <cell r="U1120" t="str">
            <v>MONTAÑO</v>
          </cell>
          <cell r="V1120" t="str">
            <v>CARRION</v>
          </cell>
          <cell r="W1120">
            <v>0</v>
          </cell>
          <cell r="X1120" t="str">
            <v>1978-01-04</v>
          </cell>
          <cell r="Y1120" t="str">
            <v>Masculino</v>
          </cell>
          <cell r="Z1120">
            <v>0</v>
          </cell>
          <cell r="AA1120">
            <v>0</v>
          </cell>
          <cell r="AB1120" t="str">
            <v>10310452845</v>
          </cell>
          <cell r="AC1120" t="str">
            <v>cefe788526@gmail.com</v>
          </cell>
          <cell r="AD1120" t="str">
            <v>990990363</v>
          </cell>
          <cell r="AE1120">
            <v>0</v>
          </cell>
          <cell r="AF1120">
            <v>0</v>
          </cell>
          <cell r="AG1120" t="str">
            <v>CONTADOR PUBLICO</v>
          </cell>
          <cell r="AH1120" t="str">
            <v>TITULO</v>
          </cell>
        </row>
        <row r="1121">
          <cell r="S1121" t="str">
            <v>46901081</v>
          </cell>
          <cell r="T1121" t="str">
            <v>LEYDI</v>
          </cell>
          <cell r="U1121" t="str">
            <v>MENESES</v>
          </cell>
          <cell r="V1121" t="str">
            <v>SILVERA</v>
          </cell>
          <cell r="W1121">
            <v>0</v>
          </cell>
          <cell r="X1121" t="str">
            <v>1991-03-12</v>
          </cell>
          <cell r="Y1121" t="str">
            <v>Femenino</v>
          </cell>
          <cell r="Z1121">
            <v>0</v>
          </cell>
          <cell r="AA1121">
            <v>0</v>
          </cell>
          <cell r="AB1121" t="str">
            <v>10469010819</v>
          </cell>
          <cell r="AC1121" t="str">
            <v>lehusi_12@hotmail.com</v>
          </cell>
          <cell r="AD1121" t="str">
            <v>942679094</v>
          </cell>
          <cell r="AE1121">
            <v>0</v>
          </cell>
          <cell r="AF1121">
            <v>0</v>
          </cell>
          <cell r="AG1121" t="str">
            <v>ABOGADO</v>
          </cell>
          <cell r="AH1121" t="str">
            <v>TITULO</v>
          </cell>
        </row>
        <row r="1122">
          <cell r="S1122" t="str">
            <v>46119116</v>
          </cell>
          <cell r="T1122" t="str">
            <v>ROSALY</v>
          </cell>
          <cell r="U1122" t="str">
            <v>JUAN DE DIOS</v>
          </cell>
          <cell r="V1122" t="str">
            <v>SICHA</v>
          </cell>
          <cell r="W1122">
            <v>0</v>
          </cell>
          <cell r="X1122" t="str">
            <v>1989-10-08</v>
          </cell>
          <cell r="Y1122" t="str">
            <v>Femenino</v>
          </cell>
          <cell r="Z1122">
            <v>0</v>
          </cell>
          <cell r="AA1122">
            <v>0</v>
          </cell>
          <cell r="AB1122">
            <v>0</v>
          </cell>
          <cell r="AC1122">
            <v>0</v>
          </cell>
          <cell r="AD1122">
            <v>0</v>
          </cell>
          <cell r="AE1122">
            <v>0</v>
          </cell>
          <cell r="AF1122">
            <v>0</v>
          </cell>
          <cell r="AG1122" t="str">
            <v>ADMINISTRADOR</v>
          </cell>
          <cell r="AH1122" t="str">
            <v>BACHILLER</v>
          </cell>
        </row>
        <row r="1123">
          <cell r="S1123" t="str">
            <v>46709713</v>
          </cell>
          <cell r="T1123" t="str">
            <v>BRYAN</v>
          </cell>
          <cell r="U1123" t="str">
            <v>RAMOS</v>
          </cell>
          <cell r="V1123" t="str">
            <v>ENCISO</v>
          </cell>
          <cell r="W1123">
            <v>0</v>
          </cell>
          <cell r="X1123" t="str">
            <v>1990-05-27</v>
          </cell>
          <cell r="Y1123" t="str">
            <v>Masculino</v>
          </cell>
          <cell r="Z1123">
            <v>0</v>
          </cell>
          <cell r="AA1123">
            <v>0</v>
          </cell>
          <cell r="AB1123" t="str">
            <v>10467097135</v>
          </cell>
          <cell r="AC1123" t="str">
            <v>bryan_2790@hotmail.com</v>
          </cell>
          <cell r="AD1123">
            <v>0</v>
          </cell>
          <cell r="AE1123">
            <v>0</v>
          </cell>
          <cell r="AF1123">
            <v>0</v>
          </cell>
          <cell r="AG1123" t="str">
            <v>CONTADOR PUBLICO</v>
          </cell>
          <cell r="AH1123" t="str">
            <v>TITULO</v>
          </cell>
        </row>
        <row r="1124">
          <cell r="S1124" t="str">
            <v>70788436</v>
          </cell>
          <cell r="T1124" t="str">
            <v>NANCY</v>
          </cell>
          <cell r="U1124" t="str">
            <v>PAREJA</v>
          </cell>
          <cell r="V1124" t="str">
            <v>MUÑOZ</v>
          </cell>
          <cell r="W1124" t="str">
            <v>SIN DATOS</v>
          </cell>
          <cell r="X1124" t="str">
            <v>28/01/1992</v>
          </cell>
          <cell r="Y1124" t="str">
            <v>Femenino</v>
          </cell>
          <cell r="Z1124" t="str">
            <v>Soltero</v>
          </cell>
          <cell r="AA1124" t="str">
            <v>SIN DATOS</v>
          </cell>
          <cell r="AB1124">
            <v>0</v>
          </cell>
          <cell r="AC1124" t="str">
            <v>nanz.h.23@gmail.com</v>
          </cell>
          <cell r="AD1124" t="str">
            <v>932616891</v>
          </cell>
          <cell r="AE1124" t="str">
            <v>Superior Universitario</v>
          </cell>
          <cell r="AF1124" t="str">
            <v>Superior incompleto</v>
          </cell>
          <cell r="AG1124" t="str">
            <v>CONTADOR PUBLICO</v>
          </cell>
          <cell r="AH1124" t="str">
            <v>ESTUDIANTE</v>
          </cell>
        </row>
        <row r="1125">
          <cell r="S1125" t="str">
            <v>43652968</v>
          </cell>
          <cell r="T1125" t="str">
            <v>NOEMI</v>
          </cell>
          <cell r="U1125" t="str">
            <v>MOSCOSO</v>
          </cell>
          <cell r="V1125" t="str">
            <v>ALTAMIRANO</v>
          </cell>
          <cell r="W1125">
            <v>0</v>
          </cell>
          <cell r="X1125" t="str">
            <v>1986-06-20</v>
          </cell>
          <cell r="Y1125" t="str">
            <v>Femenino</v>
          </cell>
          <cell r="Z1125">
            <v>0</v>
          </cell>
          <cell r="AA1125">
            <v>0</v>
          </cell>
          <cell r="AB1125">
            <v>0</v>
          </cell>
          <cell r="AC1125" t="str">
            <v>emy_200@outlook.es</v>
          </cell>
          <cell r="AD1125">
            <v>0</v>
          </cell>
          <cell r="AE1125">
            <v>0</v>
          </cell>
          <cell r="AF1125">
            <v>0</v>
          </cell>
          <cell r="AG1125" t="str">
            <v>CONTADOR PUBLICO</v>
          </cell>
          <cell r="AH1125" t="str">
            <v>TITULO</v>
          </cell>
        </row>
        <row r="1126">
          <cell r="S1126" t="str">
            <v>09441824</v>
          </cell>
          <cell r="T1126" t="str">
            <v>MARINO</v>
          </cell>
          <cell r="U1126" t="str">
            <v>ÑAHUIS</v>
          </cell>
          <cell r="V1126" t="str">
            <v>BERNEDO</v>
          </cell>
          <cell r="W1126" t="str">
            <v>SIN DATOS</v>
          </cell>
          <cell r="X1126" t="str">
            <v>25/01/1968</v>
          </cell>
          <cell r="Y1126" t="str">
            <v>Masculino</v>
          </cell>
          <cell r="Z1126" t="str">
            <v>Soltero</v>
          </cell>
          <cell r="AA1126" t="str">
            <v>TEJAHUASI</v>
          </cell>
          <cell r="AB1126">
            <v>0</v>
          </cell>
          <cell r="AC1126" t="str">
            <v>adqsubregion@gmail.com</v>
          </cell>
          <cell r="AD1126" t="str">
            <v>991878155</v>
          </cell>
          <cell r="AE1126" t="str">
            <v>Secundaria</v>
          </cell>
          <cell r="AF1126" t="str">
            <v>Secundaria completa</v>
          </cell>
          <cell r="AG1126" t="str">
            <v>* SIN PROFESIÓN NI CARRERA TÉCNICA</v>
          </cell>
          <cell r="AH1126">
            <v>0</v>
          </cell>
        </row>
        <row r="1127">
          <cell r="S1127" t="str">
            <v>42940895</v>
          </cell>
          <cell r="T1127" t="str">
            <v>LIZBETH MARYE</v>
          </cell>
          <cell r="U1127" t="str">
            <v>TELLO</v>
          </cell>
          <cell r="V1127" t="str">
            <v>MONTESINOS</v>
          </cell>
          <cell r="W1127">
            <v>0</v>
          </cell>
          <cell r="X1127" t="str">
            <v>1985-04-18</v>
          </cell>
          <cell r="Y1127" t="str">
            <v>Femenino</v>
          </cell>
          <cell r="Z1127">
            <v>0</v>
          </cell>
          <cell r="AA1127">
            <v>0</v>
          </cell>
          <cell r="AB1127">
            <v>0</v>
          </cell>
          <cell r="AC1127">
            <v>0</v>
          </cell>
          <cell r="AD1127" t="str">
            <v>993015886</v>
          </cell>
          <cell r="AE1127">
            <v>0</v>
          </cell>
          <cell r="AF1127">
            <v>0</v>
          </cell>
          <cell r="AG1127" t="str">
            <v>LICENCIADO EN MARKETING Y DIRECCION DE EMPRESAS</v>
          </cell>
          <cell r="AH1127" t="str">
            <v>ESTUDIANTE</v>
          </cell>
        </row>
        <row r="1128">
          <cell r="S1128" t="str">
            <v>42335799</v>
          </cell>
          <cell r="T1128" t="str">
            <v>SANDRA VERONICA</v>
          </cell>
          <cell r="U1128" t="str">
            <v>CANCHARI</v>
          </cell>
          <cell r="V1128" t="str">
            <v>HUAMAN</v>
          </cell>
          <cell r="W1128" t="str">
            <v>SIN DATOS</v>
          </cell>
          <cell r="X1128" t="str">
            <v>11/04/1984</v>
          </cell>
          <cell r="Y1128" t="str">
            <v>Femenino</v>
          </cell>
          <cell r="Z1128" t="str">
            <v>Divorciado</v>
          </cell>
          <cell r="AA1128" t="str">
            <v>URB. SAN CARLOS CALLE 12 MZ.K LT.18</v>
          </cell>
          <cell r="AB1128">
            <v>0</v>
          </cell>
          <cell r="AC1128">
            <v>0</v>
          </cell>
          <cell r="AD1128">
            <v>0</v>
          </cell>
          <cell r="AE1128" t="str">
            <v>Superior Técnico</v>
          </cell>
          <cell r="AF1128" t="str">
            <v>Técnico superior completo</v>
          </cell>
          <cell r="AG1128" t="str">
            <v>TECNICO EN COMPUTACION E INFORMATICA/EN COMPUTADORAS</v>
          </cell>
          <cell r="AH1128" t="str">
            <v>TITULO</v>
          </cell>
        </row>
        <row r="1129">
          <cell r="S1129" t="str">
            <v>45493992</v>
          </cell>
          <cell r="T1129" t="str">
            <v>MAYKOL ESTIF</v>
          </cell>
          <cell r="U1129" t="str">
            <v>MENESES</v>
          </cell>
          <cell r="V1129" t="str">
            <v>MALCA</v>
          </cell>
          <cell r="W1129" t="str">
            <v>SIN DATOS</v>
          </cell>
          <cell r="X1129" t="str">
            <v>07/11/1987</v>
          </cell>
          <cell r="Y1129" t="str">
            <v>Masculino</v>
          </cell>
          <cell r="Z1129" t="str">
            <v>Soltero</v>
          </cell>
          <cell r="AA1129" t="str">
            <v>AH. SR. DE LUREN E - 17 II ETAPA</v>
          </cell>
          <cell r="AB1129">
            <v>0</v>
          </cell>
          <cell r="AC1129">
            <v>0</v>
          </cell>
          <cell r="AD1129">
            <v>0</v>
          </cell>
          <cell r="AE1129" t="str">
            <v>Superior Universitario</v>
          </cell>
          <cell r="AF1129" t="str">
            <v>Superior completo</v>
          </cell>
          <cell r="AG1129" t="str">
            <v>INGENIERO SISTEMAS INFORMATICOS</v>
          </cell>
          <cell r="AH1129" t="str">
            <v>BACHILLER</v>
          </cell>
        </row>
        <row r="1130">
          <cell r="S1130" t="str">
            <v>42228488</v>
          </cell>
          <cell r="T1130" t="str">
            <v>LILY</v>
          </cell>
          <cell r="U1130" t="str">
            <v>MUÑOZ</v>
          </cell>
          <cell r="V1130" t="str">
            <v>TUESTA</v>
          </cell>
          <cell r="W1130" t="str">
            <v>SIN DATOS</v>
          </cell>
          <cell r="X1130" t="str">
            <v>23/08/1983</v>
          </cell>
          <cell r="Y1130" t="str">
            <v>Femenino</v>
          </cell>
          <cell r="Z1130" t="str">
            <v>Soltero</v>
          </cell>
          <cell r="AA1130" t="str">
            <v>JR. PASTOR SEVILLA 274 DPTO. D</v>
          </cell>
          <cell r="AB1130" t="str">
            <v>10422284881</v>
          </cell>
          <cell r="AC1130" t="str">
            <v>salmav500@hotmail.com</v>
          </cell>
          <cell r="AD1130" t="str">
            <v>945071809</v>
          </cell>
          <cell r="AE1130" t="str">
            <v>Superior Universitario</v>
          </cell>
          <cell r="AF1130" t="str">
            <v>Superior completo</v>
          </cell>
          <cell r="AG1130" t="str">
            <v>ABOGADO</v>
          </cell>
          <cell r="AH1130" t="str">
            <v>TITULO</v>
          </cell>
        </row>
        <row r="1131">
          <cell r="S1131" t="str">
            <v>73688860</v>
          </cell>
          <cell r="T1131" t="str">
            <v>LIZBETH</v>
          </cell>
          <cell r="U1131" t="str">
            <v>GAMBOA</v>
          </cell>
          <cell r="V1131" t="str">
            <v>PEREZ</v>
          </cell>
          <cell r="W1131" t="str">
            <v>SIN DATOS</v>
          </cell>
          <cell r="X1131" t="str">
            <v>12/03/1996</v>
          </cell>
          <cell r="Y1131" t="str">
            <v>Femenino</v>
          </cell>
          <cell r="Z1131" t="str">
            <v>Soltero</v>
          </cell>
          <cell r="AA1131" t="str">
            <v>CP CHALLHUANI,CP CHALLHUANI</v>
          </cell>
          <cell r="AB1131">
            <v>0</v>
          </cell>
          <cell r="AC1131" t="str">
            <v>lizbethgp12@gmail.com</v>
          </cell>
          <cell r="AD1131" t="str">
            <v>970884252</v>
          </cell>
          <cell r="AE1131" t="str">
            <v>Superior Universitario</v>
          </cell>
          <cell r="AF1131" t="str">
            <v>Superior completo</v>
          </cell>
          <cell r="AG1131" t="str">
            <v>CONTADOR PUBLICO</v>
          </cell>
          <cell r="AH1131" t="str">
            <v>BACHILLER</v>
          </cell>
        </row>
        <row r="1132">
          <cell r="S1132" t="str">
            <v>45231786</v>
          </cell>
          <cell r="T1132" t="str">
            <v>ROMMEL</v>
          </cell>
          <cell r="U1132" t="str">
            <v>SAYAGO</v>
          </cell>
          <cell r="V1132" t="str">
            <v>GUTIERREZ</v>
          </cell>
          <cell r="W1132" t="str">
            <v>SIN DATOS</v>
          </cell>
          <cell r="X1132" t="str">
            <v>16/05/1988</v>
          </cell>
          <cell r="Y1132" t="str">
            <v>Masculino</v>
          </cell>
          <cell r="Z1132" t="str">
            <v>Soltero</v>
          </cell>
          <cell r="AA1132" t="str">
            <v>CP. NUEVA ESPERANZA</v>
          </cell>
          <cell r="AB1132">
            <v>0</v>
          </cell>
          <cell r="AC1132">
            <v>0</v>
          </cell>
          <cell r="AD1132">
            <v>0</v>
          </cell>
          <cell r="AE1132" t="str">
            <v>Superior Universitario</v>
          </cell>
          <cell r="AF1132" t="str">
            <v>Superior completo</v>
          </cell>
          <cell r="AG1132" t="str">
            <v>ADMINISTRADOR</v>
          </cell>
          <cell r="AH1132" t="str">
            <v>TITULO</v>
          </cell>
        </row>
        <row r="1133">
          <cell r="S1133" t="str">
            <v>71032531</v>
          </cell>
          <cell r="T1133" t="str">
            <v>KRIZLY TIFFS</v>
          </cell>
          <cell r="U1133" t="str">
            <v>CALIXTO</v>
          </cell>
          <cell r="V1133" t="str">
            <v>CHANCA</v>
          </cell>
          <cell r="W1133" t="str">
            <v>SIN DATOS</v>
          </cell>
          <cell r="X1133" t="str">
            <v>16/06/1992</v>
          </cell>
          <cell r="Y1133" t="str">
            <v>Femenino</v>
          </cell>
          <cell r="Z1133" t="str">
            <v>Soltero</v>
          </cell>
          <cell r="AA1133" t="str">
            <v>CALLE SORIA MZ B1 LT 1-A ASOC LOS CLAVELITOS</v>
          </cell>
          <cell r="AB1133">
            <v>0</v>
          </cell>
          <cell r="AC1133" t="str">
            <v>krizly_16_9@hotmail.com</v>
          </cell>
          <cell r="AD1133" t="str">
            <v>968519735</v>
          </cell>
          <cell r="AE1133" t="str">
            <v>Superior Universitario</v>
          </cell>
          <cell r="AF1133" t="str">
            <v>Superior completo</v>
          </cell>
          <cell r="AG1133" t="str">
            <v>MEDICO CIRUJANO</v>
          </cell>
          <cell r="AH1133" t="str">
            <v>TITULO</v>
          </cell>
        </row>
        <row r="1134">
          <cell r="S1134" t="str">
            <v>29331906</v>
          </cell>
          <cell r="T1134" t="str">
            <v>MANUEL ANTONIO</v>
          </cell>
          <cell r="U1134" t="str">
            <v>CARMONA</v>
          </cell>
          <cell r="V1134" t="str">
            <v>UCHUYA</v>
          </cell>
          <cell r="W1134" t="str">
            <v>SIN DATOS</v>
          </cell>
          <cell r="X1134" t="str">
            <v>22/11/1948</v>
          </cell>
          <cell r="Y1134" t="str">
            <v>Masculino</v>
          </cell>
          <cell r="Z1134" t="str">
            <v>Casado</v>
          </cell>
          <cell r="AA1134" t="str">
            <v>URB PUENTE BLANCO</v>
          </cell>
          <cell r="AB1134">
            <v>0</v>
          </cell>
          <cell r="AC1134">
            <v>0</v>
          </cell>
          <cell r="AD1134">
            <v>0</v>
          </cell>
          <cell r="AE1134" t="str">
            <v>Superior Universitario</v>
          </cell>
          <cell r="AF1134" t="str">
            <v>Superior completo</v>
          </cell>
          <cell r="AG1134" t="str">
            <v>CONTADOR PUBLICO</v>
          </cell>
          <cell r="AH1134" t="str">
            <v>TITULO</v>
          </cell>
        </row>
        <row r="1135">
          <cell r="S1135" t="str">
            <v>09796155</v>
          </cell>
          <cell r="T1135" t="str">
            <v>IVAN VIRGILIO</v>
          </cell>
          <cell r="U1135" t="str">
            <v>FLORES</v>
          </cell>
          <cell r="V1135" t="str">
            <v>TRUJILLO</v>
          </cell>
          <cell r="W1135" t="str">
            <v>SIN DATOS</v>
          </cell>
          <cell r="X1135" t="str">
            <v>07/02/1971</v>
          </cell>
          <cell r="Y1135" t="str">
            <v>Masculino</v>
          </cell>
          <cell r="Z1135" t="str">
            <v>Soltero</v>
          </cell>
          <cell r="AA1135" t="str">
            <v>LAS CRUCINELAS</v>
          </cell>
          <cell r="AB1135">
            <v>0</v>
          </cell>
          <cell r="AC1135">
            <v>0</v>
          </cell>
          <cell r="AD1135">
            <v>0</v>
          </cell>
          <cell r="AE1135" t="str">
            <v>Superior Universitario</v>
          </cell>
          <cell r="AF1135" t="str">
            <v>Superior completo</v>
          </cell>
          <cell r="AG1135" t="str">
            <v>ABOGADO</v>
          </cell>
          <cell r="AH1135" t="str">
            <v>TITULO</v>
          </cell>
        </row>
        <row r="1136">
          <cell r="S1136" t="str">
            <v>42245934</v>
          </cell>
          <cell r="T1136" t="str">
            <v>JORGE ROBERTO</v>
          </cell>
          <cell r="U1136" t="str">
            <v>CABRERA</v>
          </cell>
          <cell r="V1136" t="str">
            <v>MOTTA</v>
          </cell>
          <cell r="W1136" t="str">
            <v>SIN DATOS</v>
          </cell>
          <cell r="X1136" t="str">
            <v>03/10/1983</v>
          </cell>
          <cell r="Y1136" t="str">
            <v>Masculino</v>
          </cell>
          <cell r="Z1136" t="str">
            <v>Soltero</v>
          </cell>
          <cell r="AA1136" t="str">
            <v>AV FERNANDO BELAUNDE TERRI</v>
          </cell>
          <cell r="AB1136" t="str">
            <v>10422459346</v>
          </cell>
          <cell r="AC1136">
            <v>0</v>
          </cell>
          <cell r="AD1136">
            <v>0</v>
          </cell>
          <cell r="AE1136" t="str">
            <v>Superior Universitario</v>
          </cell>
          <cell r="AF1136" t="str">
            <v>Superior completo</v>
          </cell>
          <cell r="AG1136" t="str">
            <v>ADMINISTRADOR</v>
          </cell>
          <cell r="AH1136" t="str">
            <v>TITULO</v>
          </cell>
        </row>
        <row r="1137">
          <cell r="S1137" t="str">
            <v>31189914</v>
          </cell>
          <cell r="T1137" t="str">
            <v>HANETT</v>
          </cell>
          <cell r="U1137" t="str">
            <v>RIVAS</v>
          </cell>
          <cell r="V1137" t="str">
            <v>GUTIERREZ</v>
          </cell>
          <cell r="W1137" t="str">
            <v>SIN DATOS</v>
          </cell>
          <cell r="X1137" t="str">
            <v>18/09/1976</v>
          </cell>
          <cell r="Y1137" t="str">
            <v>Femenino</v>
          </cell>
          <cell r="Z1137" t="str">
            <v>Soltero</v>
          </cell>
          <cell r="AA1137" t="str">
            <v>APURIMAC</v>
          </cell>
          <cell r="AB1137" t="str">
            <v>10311899142</v>
          </cell>
          <cell r="AC1137">
            <v>0</v>
          </cell>
          <cell r="AD1137">
            <v>0</v>
          </cell>
          <cell r="AE1137" t="str">
            <v>Superior Universitario</v>
          </cell>
          <cell r="AF1137" t="str">
            <v>Superior completo</v>
          </cell>
          <cell r="AG1137" t="str">
            <v>CONTADOR PUBLICO</v>
          </cell>
          <cell r="AH1137" t="str">
            <v>TITULO</v>
          </cell>
        </row>
        <row r="1138">
          <cell r="S1138" t="str">
            <v>42098835</v>
          </cell>
          <cell r="T1138" t="str">
            <v>RUBEN DAVID</v>
          </cell>
          <cell r="U1138" t="str">
            <v>HUAMANI</v>
          </cell>
          <cell r="V1138" t="str">
            <v>CONTRERAS</v>
          </cell>
          <cell r="W1138" t="str">
            <v>SIN DATOS</v>
          </cell>
          <cell r="X1138" t="str">
            <v>09/11/1983</v>
          </cell>
          <cell r="Y1138" t="str">
            <v>Masculino</v>
          </cell>
          <cell r="Z1138" t="str">
            <v>Soltero</v>
          </cell>
          <cell r="AA1138" t="str">
            <v>JR. LOS MANZANOS 266</v>
          </cell>
          <cell r="AB1138" t="str">
            <v>10420988350</v>
          </cell>
          <cell r="AC1138">
            <v>0</v>
          </cell>
          <cell r="AD1138">
            <v>0</v>
          </cell>
          <cell r="AE1138" t="str">
            <v>Superior Universitario</v>
          </cell>
          <cell r="AF1138" t="str">
            <v>Superior completo</v>
          </cell>
          <cell r="AG1138" t="str">
            <v>ADMINISTRADOR</v>
          </cell>
          <cell r="AH1138" t="str">
            <v>TITULO</v>
          </cell>
        </row>
        <row r="1139">
          <cell r="S1139" t="str">
            <v>10622942</v>
          </cell>
          <cell r="T1139" t="str">
            <v>JOSE ALBERTO</v>
          </cell>
          <cell r="U1139" t="str">
            <v>MACHADO</v>
          </cell>
          <cell r="V1139" t="str">
            <v>MEDINA</v>
          </cell>
          <cell r="W1139" t="str">
            <v>SIN DATOS</v>
          </cell>
          <cell r="X1139" t="str">
            <v>17/07/1977</v>
          </cell>
          <cell r="Y1139" t="str">
            <v>Masculino</v>
          </cell>
          <cell r="Z1139" t="str">
            <v>Soltero</v>
          </cell>
          <cell r="AA1139" t="str">
            <v>SEBASTIAN QUIMICHO</v>
          </cell>
          <cell r="AB1139">
            <v>0</v>
          </cell>
          <cell r="AC1139" t="str">
            <v>albertomedina777@gmail.com</v>
          </cell>
          <cell r="AD1139" t="str">
            <v>999210149</v>
          </cell>
          <cell r="AE1139" t="str">
            <v>Superior Universitario</v>
          </cell>
          <cell r="AF1139" t="str">
            <v>Superior completo</v>
          </cell>
          <cell r="AG1139" t="str">
            <v>CIENCIAS DE LA COMUNICACION</v>
          </cell>
          <cell r="AH1139" t="str">
            <v>TITULO</v>
          </cell>
        </row>
        <row r="1140">
          <cell r="S1140" t="str">
            <v>46232483</v>
          </cell>
          <cell r="T1140" t="str">
            <v>RICARDO</v>
          </cell>
          <cell r="U1140" t="str">
            <v>RIMACHI</v>
          </cell>
          <cell r="V1140" t="str">
            <v>QUISPE</v>
          </cell>
          <cell r="W1140" t="str">
            <v>SIN DATOS</v>
          </cell>
          <cell r="X1140" t="str">
            <v>15/08/1989</v>
          </cell>
          <cell r="Y1140" t="str">
            <v>Masculino</v>
          </cell>
          <cell r="Z1140" t="str">
            <v>Soltero</v>
          </cell>
          <cell r="AA1140" t="str">
            <v>MZ.J LT.19 GRUPO 7</v>
          </cell>
          <cell r="AB1140">
            <v>0</v>
          </cell>
          <cell r="AC1140" t="str">
            <v>patrimonio.disa.chincheros@gmail.com</v>
          </cell>
          <cell r="AD1140" t="str">
            <v>937017153</v>
          </cell>
          <cell r="AE1140" t="str">
            <v>Superior Universitario</v>
          </cell>
          <cell r="AF1140" t="str">
            <v>Superior completo</v>
          </cell>
          <cell r="AG1140" t="str">
            <v>LICENCIADO EN MARKETING Y DIRECCION DE EMPRESAS</v>
          </cell>
          <cell r="AH1140" t="str">
            <v>TITULO</v>
          </cell>
        </row>
        <row r="1141">
          <cell r="S1141" t="str">
            <v>71909725</v>
          </cell>
          <cell r="T1141" t="str">
            <v>JULIO FERNANDO</v>
          </cell>
          <cell r="U1141" t="str">
            <v>GARCIA</v>
          </cell>
          <cell r="V1141" t="str">
            <v>QUISPE</v>
          </cell>
          <cell r="W1141" t="str">
            <v>SIN DATOS</v>
          </cell>
          <cell r="X1141" t="str">
            <v>05/03/1993</v>
          </cell>
          <cell r="Y1141" t="str">
            <v>Masculino</v>
          </cell>
          <cell r="Z1141" t="str">
            <v>Soltero</v>
          </cell>
          <cell r="AA1141" t="str">
            <v>JR SAN MARTIN SN</v>
          </cell>
          <cell r="AB1141">
            <v>0</v>
          </cell>
          <cell r="AC1141">
            <v>0</v>
          </cell>
          <cell r="AD1141">
            <v>0</v>
          </cell>
          <cell r="AE1141" t="str">
            <v>Superior Técnico</v>
          </cell>
          <cell r="AF1141" t="str">
            <v>Técnico superior incompleto</v>
          </cell>
          <cell r="AG1141" t="str">
            <v>TECNICO EN COMPUTACION E INFORMATICA/EN COMPUTADORAS</v>
          </cell>
          <cell r="AH1141" t="str">
            <v>ESTUDIANTE</v>
          </cell>
        </row>
        <row r="1142">
          <cell r="S1142" t="str">
            <v>46847541</v>
          </cell>
          <cell r="T1142" t="str">
            <v>HEINER</v>
          </cell>
          <cell r="U1142" t="str">
            <v>ALVAREZ</v>
          </cell>
          <cell r="V1142" t="str">
            <v>RAMIREZ</v>
          </cell>
          <cell r="W1142" t="str">
            <v>SIN DATOS</v>
          </cell>
          <cell r="X1142" t="str">
            <v>11/03/1991</v>
          </cell>
          <cell r="Y1142" t="str">
            <v>Masculino</v>
          </cell>
          <cell r="Z1142" t="str">
            <v>Soltero</v>
          </cell>
          <cell r="AA1142" t="str">
            <v>CALLE A 34 URB. CHORRILLOS</v>
          </cell>
          <cell r="AB1142" t="str">
            <v>10468475419</v>
          </cell>
          <cell r="AC1142">
            <v>0</v>
          </cell>
          <cell r="AD1142">
            <v>0</v>
          </cell>
          <cell r="AE1142" t="str">
            <v>Superior Universitario</v>
          </cell>
          <cell r="AF1142" t="str">
            <v>Superior completo</v>
          </cell>
          <cell r="AG1142" t="str">
            <v>ABOGADO</v>
          </cell>
          <cell r="AH1142" t="str">
            <v>BACHILLER</v>
          </cell>
        </row>
        <row r="1143">
          <cell r="S1143" t="str">
            <v>45375227</v>
          </cell>
          <cell r="T1143" t="str">
            <v>SONIA SILVIA</v>
          </cell>
          <cell r="U1143" t="str">
            <v>GOMEZ</v>
          </cell>
          <cell r="V1143" t="str">
            <v>LAURA</v>
          </cell>
          <cell r="W1143" t="str">
            <v>SIN DATOS</v>
          </cell>
          <cell r="X1143" t="str">
            <v>16/03/1988</v>
          </cell>
          <cell r="Y1143" t="str">
            <v>Femenino</v>
          </cell>
          <cell r="Z1143" t="str">
            <v>Soltero</v>
          </cell>
          <cell r="AA1143" t="str">
            <v>ASOC LOS MUNICIPALES MZ G1 LT 17 2ETAPA</v>
          </cell>
          <cell r="AB1143" t="str">
            <v>1045375227</v>
          </cell>
          <cell r="AC1143" t="str">
            <v>sonia.g.12@hotmail.com</v>
          </cell>
          <cell r="AD1143" t="str">
            <v>941596451</v>
          </cell>
          <cell r="AE1143" t="str">
            <v>Superior Técnico</v>
          </cell>
          <cell r="AF1143" t="str">
            <v>Técnico superior completo</v>
          </cell>
          <cell r="AG1143" t="str">
            <v>TECNICO EN COMPUTACION E INFORMATICA/EN COMPUTADORAS</v>
          </cell>
          <cell r="AH1143" t="str">
            <v>TITULO</v>
          </cell>
        </row>
        <row r="1144">
          <cell r="S1144" t="str">
            <v>31475294</v>
          </cell>
          <cell r="T1144" t="str">
            <v>VIDAL</v>
          </cell>
          <cell r="U1144" t="str">
            <v>PILLACA</v>
          </cell>
          <cell r="V1144" t="str">
            <v>MARTINEZ</v>
          </cell>
          <cell r="W1144" t="str">
            <v>SIN DATOS</v>
          </cell>
          <cell r="X1144" t="str">
            <v>21/04/1962</v>
          </cell>
          <cell r="Y1144" t="str">
            <v>Masculino</v>
          </cell>
          <cell r="Z1144" t="str">
            <v>Soltero</v>
          </cell>
          <cell r="AA1144" t="str">
            <v>AV. LOS INCAS 669</v>
          </cell>
          <cell r="AB1144">
            <v>0</v>
          </cell>
          <cell r="AC1144">
            <v>0</v>
          </cell>
          <cell r="AD1144">
            <v>0</v>
          </cell>
          <cell r="AE1144" t="str">
            <v>Secundaria</v>
          </cell>
          <cell r="AF1144" t="str">
            <v>Secundaria completa</v>
          </cell>
          <cell r="AG1144">
            <v>0</v>
          </cell>
          <cell r="AH1144">
            <v>0</v>
          </cell>
        </row>
        <row r="1145">
          <cell r="S1145" t="str">
            <v>70790469</v>
          </cell>
          <cell r="T1145" t="str">
            <v>YUDITH</v>
          </cell>
          <cell r="U1145" t="str">
            <v>LLACCTARIMAY</v>
          </cell>
          <cell r="V1145" t="str">
            <v>MÉNDEZ</v>
          </cell>
          <cell r="W1145" t="str">
            <v>SIN DATOS</v>
          </cell>
          <cell r="X1145" t="str">
            <v>26/03/1994</v>
          </cell>
          <cell r="Y1145" t="str">
            <v>Femenino</v>
          </cell>
          <cell r="Z1145" t="str">
            <v>Soltero</v>
          </cell>
          <cell r="AA1145" t="str">
            <v>AV.RAMON CASTILLA S/N</v>
          </cell>
          <cell r="AB1145">
            <v>0</v>
          </cell>
          <cell r="AC1145" t="str">
            <v>yudithllm136@gmail.com,yudithllm136@outlook.com</v>
          </cell>
          <cell r="AD1145" t="str">
            <v>966399811</v>
          </cell>
          <cell r="AE1145" t="str">
            <v>Superior Universitario</v>
          </cell>
          <cell r="AF1145" t="str">
            <v>Superior completo</v>
          </cell>
          <cell r="AG1145" t="str">
            <v>ADMINISTRADOR</v>
          </cell>
          <cell r="AH1145" t="str">
            <v>TITULO</v>
          </cell>
        </row>
        <row r="1146">
          <cell r="S1146" t="str">
            <v>46307470</v>
          </cell>
          <cell r="T1146" t="str">
            <v>MARY CRUZ</v>
          </cell>
          <cell r="U1146" t="str">
            <v>LOPEZ</v>
          </cell>
          <cell r="V1146" t="str">
            <v>TAYPE</v>
          </cell>
          <cell r="W1146" t="str">
            <v>SIN DATOS</v>
          </cell>
          <cell r="X1146" t="str">
            <v>13/04/1989</v>
          </cell>
          <cell r="Y1146" t="str">
            <v>Femenino</v>
          </cell>
          <cell r="Z1146" t="str">
            <v>Soltero</v>
          </cell>
          <cell r="AA1146" t="str">
            <v>PIO MAX MEDINA</v>
          </cell>
          <cell r="AB1146" t="str">
            <v>10463074700</v>
          </cell>
          <cell r="AC1146">
            <v>0</v>
          </cell>
          <cell r="AD1146">
            <v>0</v>
          </cell>
          <cell r="AE1146" t="str">
            <v>Superior Universitario</v>
          </cell>
          <cell r="AF1146" t="str">
            <v>Superior completo</v>
          </cell>
          <cell r="AG1146" t="str">
            <v>TRABAJADOR(A) SOCIAL</v>
          </cell>
          <cell r="AH1146" t="str">
            <v>TITULO</v>
          </cell>
        </row>
        <row r="1147">
          <cell r="S1147" t="str">
            <v>47535254</v>
          </cell>
          <cell r="T1147" t="str">
            <v>RUTH NELIDA</v>
          </cell>
          <cell r="U1147" t="str">
            <v>QUISPE</v>
          </cell>
          <cell r="V1147" t="str">
            <v>AQUISE</v>
          </cell>
          <cell r="W1147" t="str">
            <v>SIN DATOS</v>
          </cell>
          <cell r="X1147" t="str">
            <v>06/04/1992</v>
          </cell>
          <cell r="Y1147" t="str">
            <v>Femenino</v>
          </cell>
          <cell r="Z1147" t="str">
            <v>Soltero</v>
          </cell>
          <cell r="AA1147" t="str">
            <v>MICAELA BASTIDAS</v>
          </cell>
          <cell r="AB1147">
            <v>0</v>
          </cell>
          <cell r="AC1147">
            <v>0</v>
          </cell>
          <cell r="AD1147">
            <v>0</v>
          </cell>
          <cell r="AE1147" t="str">
            <v>Superior Universitario</v>
          </cell>
          <cell r="AF1147" t="str">
            <v>Superior completo</v>
          </cell>
          <cell r="AG1147" t="str">
            <v>ADMINISTRADOR</v>
          </cell>
          <cell r="AH1147" t="str">
            <v>TITULO</v>
          </cell>
        </row>
        <row r="1148">
          <cell r="S1148" t="str">
            <v>76455806</v>
          </cell>
          <cell r="T1148" t="str">
            <v>MARILYN MASSIEL</v>
          </cell>
          <cell r="U1148" t="str">
            <v>VARGAS</v>
          </cell>
          <cell r="V1148" t="str">
            <v>PÉREZ</v>
          </cell>
          <cell r="W1148" t="str">
            <v>SIN DATOS</v>
          </cell>
          <cell r="X1148" t="str">
            <v>11/06/1994</v>
          </cell>
          <cell r="Y1148" t="str">
            <v>Femenino</v>
          </cell>
          <cell r="Z1148" t="str">
            <v>Soltero</v>
          </cell>
          <cell r="AA1148" t="str">
            <v>APURIMAC</v>
          </cell>
          <cell r="AB1148" t="str">
            <v>10764558061</v>
          </cell>
          <cell r="AC1148">
            <v>0</v>
          </cell>
          <cell r="AD1148">
            <v>0</v>
          </cell>
          <cell r="AE1148" t="str">
            <v>Superior Universitario</v>
          </cell>
          <cell r="AF1148" t="str">
            <v>Superior completo</v>
          </cell>
          <cell r="AG1148" t="str">
            <v>CONTADOR PUBLICO</v>
          </cell>
          <cell r="AH1148" t="str">
            <v>TITULO</v>
          </cell>
        </row>
        <row r="1149">
          <cell r="S1149" t="str">
            <v>45041265</v>
          </cell>
          <cell r="T1149" t="str">
            <v>TRIFINA</v>
          </cell>
          <cell r="U1149" t="str">
            <v>CRUZ</v>
          </cell>
          <cell r="V1149" t="str">
            <v>QUISPE</v>
          </cell>
          <cell r="W1149" t="str">
            <v>SIN DATOS</v>
          </cell>
          <cell r="X1149" t="str">
            <v>29/04/1988</v>
          </cell>
          <cell r="Y1149" t="str">
            <v>Femenino</v>
          </cell>
          <cell r="Z1149" t="str">
            <v>Soltero</v>
          </cell>
          <cell r="AA1149" t="str">
            <v>CP.TOTORABAMBA</v>
          </cell>
          <cell r="AB1149">
            <v>0</v>
          </cell>
          <cell r="AC1149">
            <v>0</v>
          </cell>
          <cell r="AD1149">
            <v>0</v>
          </cell>
          <cell r="AE1149" t="str">
            <v>Superior Universitario</v>
          </cell>
          <cell r="AF1149" t="str">
            <v>Superior completo</v>
          </cell>
          <cell r="AG1149" t="str">
            <v>ADMINISTRADOR</v>
          </cell>
          <cell r="AH1149" t="str">
            <v>TITULO</v>
          </cell>
        </row>
        <row r="1150">
          <cell r="S1150" t="str">
            <v>70378826</v>
          </cell>
          <cell r="T1150" t="str">
            <v>KLIVER VLADIMIR</v>
          </cell>
          <cell r="U1150" t="str">
            <v>VALER</v>
          </cell>
          <cell r="V1150" t="str">
            <v>PALOMINO</v>
          </cell>
          <cell r="W1150" t="str">
            <v>SIN DATOS</v>
          </cell>
          <cell r="X1150" t="str">
            <v>26/09/1995</v>
          </cell>
          <cell r="Y1150" t="str">
            <v>Masculino</v>
          </cell>
          <cell r="Z1150" t="str">
            <v>Soltero</v>
          </cell>
          <cell r="AA1150" t="str">
            <v>AV. MARTINELLY S/N</v>
          </cell>
          <cell r="AB1150" t="str">
            <v>10703788268</v>
          </cell>
          <cell r="AC1150">
            <v>0</v>
          </cell>
          <cell r="AD1150">
            <v>0</v>
          </cell>
          <cell r="AE1150" t="str">
            <v>Superior Técnico</v>
          </cell>
          <cell r="AF1150" t="str">
            <v>Técnico superior completo</v>
          </cell>
          <cell r="AG1150" t="str">
            <v>TECNICO EN ENFERMERIA</v>
          </cell>
          <cell r="AH1150" t="str">
            <v>TITULO</v>
          </cell>
        </row>
        <row r="1151">
          <cell r="S1151" t="str">
            <v>46091870</v>
          </cell>
          <cell r="T1151" t="str">
            <v>ALFREDO</v>
          </cell>
          <cell r="U1151" t="str">
            <v>CCAHUANA</v>
          </cell>
          <cell r="V1151" t="str">
            <v>CHIRCCA</v>
          </cell>
          <cell r="W1151" t="str">
            <v>SIN DATOS</v>
          </cell>
          <cell r="X1151" t="str">
            <v>24/12/1989</v>
          </cell>
          <cell r="Y1151" t="str">
            <v>Masculino</v>
          </cell>
          <cell r="Z1151" t="str">
            <v>Soltero</v>
          </cell>
          <cell r="AA1151" t="str">
            <v>JR.LOS LIRIOS S/N</v>
          </cell>
          <cell r="AB1151" t="str">
            <v>10460918700</v>
          </cell>
          <cell r="AC1151">
            <v>0</v>
          </cell>
          <cell r="AD1151">
            <v>0</v>
          </cell>
          <cell r="AE1151" t="str">
            <v>Superior Técnico</v>
          </cell>
          <cell r="AF1151" t="str">
            <v>Técnico superior completo</v>
          </cell>
          <cell r="AG1151" t="str">
            <v>TECNICO EN ENFERMERIA</v>
          </cell>
          <cell r="AH1151" t="str">
            <v>TITULO</v>
          </cell>
        </row>
        <row r="1152">
          <cell r="S1152" t="str">
            <v>71840018</v>
          </cell>
          <cell r="T1152" t="str">
            <v>MARVIN</v>
          </cell>
          <cell r="U1152" t="str">
            <v>CARDENAS</v>
          </cell>
          <cell r="V1152" t="str">
            <v>CHILINGANO</v>
          </cell>
          <cell r="W1152" t="str">
            <v>SIN DATOS</v>
          </cell>
          <cell r="X1152" t="str">
            <v>10/07/1998</v>
          </cell>
          <cell r="Y1152" t="str">
            <v>Masculino</v>
          </cell>
          <cell r="Z1152" t="str">
            <v>Soltero</v>
          </cell>
          <cell r="AA1152" t="str">
            <v>CP.MIRAFLORES</v>
          </cell>
          <cell r="AB1152" t="str">
            <v>10718400185</v>
          </cell>
          <cell r="AC1152">
            <v>0</v>
          </cell>
          <cell r="AD1152">
            <v>0</v>
          </cell>
          <cell r="AE1152" t="str">
            <v>Secundaria</v>
          </cell>
          <cell r="AF1152" t="str">
            <v>Secundaria completa</v>
          </cell>
          <cell r="AG1152">
            <v>0</v>
          </cell>
          <cell r="AH1152">
            <v>0</v>
          </cell>
        </row>
        <row r="1153">
          <cell r="S1153" t="str">
            <v>71491234</v>
          </cell>
          <cell r="T1153" t="str">
            <v>LISBETH YOHANA</v>
          </cell>
          <cell r="U1153" t="str">
            <v>ARQUE</v>
          </cell>
          <cell r="V1153" t="str">
            <v>COLQUE</v>
          </cell>
          <cell r="W1153" t="str">
            <v>SIN DATOS</v>
          </cell>
          <cell r="X1153" t="str">
            <v>08/05/1992</v>
          </cell>
          <cell r="Y1153" t="str">
            <v>Femenino</v>
          </cell>
          <cell r="Z1153" t="str">
            <v>Soltero</v>
          </cell>
          <cell r="AA1153" t="str">
            <v>AV. PACHACUTEC S/N</v>
          </cell>
          <cell r="AB1153" t="str">
            <v>10714912343</v>
          </cell>
          <cell r="AC1153" t="str">
            <v>liszy040@gmail.com</v>
          </cell>
          <cell r="AD1153" t="str">
            <v>973565636</v>
          </cell>
          <cell r="AE1153" t="str">
            <v>Superior Universitario</v>
          </cell>
          <cell r="AF1153" t="str">
            <v>Superior completo</v>
          </cell>
          <cell r="AG1153" t="str">
            <v>CONTABILIDAD Y FINANZAS</v>
          </cell>
          <cell r="AH1153" t="str">
            <v>TITULO</v>
          </cell>
        </row>
        <row r="1154">
          <cell r="S1154" t="str">
            <v>70843407</v>
          </cell>
          <cell r="T1154" t="str">
            <v>LIZ MADELEYNI</v>
          </cell>
          <cell r="U1154" t="str">
            <v>GASPAR</v>
          </cell>
          <cell r="V1154" t="str">
            <v>VASQUEZ</v>
          </cell>
          <cell r="W1154" t="str">
            <v>SIN DATOS</v>
          </cell>
          <cell r="X1154" t="str">
            <v>17/04/1993</v>
          </cell>
          <cell r="Y1154" t="str">
            <v>Femenino</v>
          </cell>
          <cell r="Z1154" t="str">
            <v>Soltero</v>
          </cell>
          <cell r="AA1154" t="str">
            <v>SIN DATOS</v>
          </cell>
          <cell r="AB1154">
            <v>0</v>
          </cell>
          <cell r="AC1154">
            <v>0</v>
          </cell>
          <cell r="AD1154">
            <v>0</v>
          </cell>
          <cell r="AE1154" t="str">
            <v>Superior Universitario</v>
          </cell>
          <cell r="AF1154" t="str">
            <v>Superior completo</v>
          </cell>
          <cell r="AG1154" t="str">
            <v>ADMINISTRADOR</v>
          </cell>
          <cell r="AH1154" t="str">
            <v>BACHILLER</v>
          </cell>
        </row>
        <row r="1155">
          <cell r="S1155" t="str">
            <v>45476053</v>
          </cell>
          <cell r="T1155" t="str">
            <v>DENNYS DAVID</v>
          </cell>
          <cell r="U1155" t="str">
            <v>GAVIDIA</v>
          </cell>
          <cell r="V1155" t="str">
            <v>PACHECO</v>
          </cell>
          <cell r="W1155" t="str">
            <v>SIN DATOS</v>
          </cell>
          <cell r="X1155" t="str">
            <v>12/12/1988</v>
          </cell>
          <cell r="Y1155" t="str">
            <v>Masculino</v>
          </cell>
          <cell r="Z1155" t="str">
            <v>Soltero</v>
          </cell>
          <cell r="AA1155" t="str">
            <v>PJE DOS DE MAYO S/N</v>
          </cell>
          <cell r="AB1155">
            <v>0</v>
          </cell>
          <cell r="AC1155">
            <v>0</v>
          </cell>
          <cell r="AD1155">
            <v>0</v>
          </cell>
          <cell r="AE1155" t="str">
            <v>Superior Universitario</v>
          </cell>
          <cell r="AF1155" t="str">
            <v>Superior completo</v>
          </cell>
          <cell r="AG1155" t="str">
            <v>BIOLOGO</v>
          </cell>
          <cell r="AH1155" t="str">
            <v>TITULO</v>
          </cell>
        </row>
        <row r="1156">
          <cell r="S1156" t="str">
            <v>70153986</v>
          </cell>
          <cell r="T1156" t="str">
            <v>ELVIS</v>
          </cell>
          <cell r="U1156" t="str">
            <v>SICHA</v>
          </cell>
          <cell r="V1156" t="str">
            <v>HUARHUACHI</v>
          </cell>
          <cell r="W1156" t="str">
            <v>SIN DATOS</v>
          </cell>
          <cell r="X1156" t="str">
            <v>14/04/1992</v>
          </cell>
          <cell r="Y1156" t="str">
            <v>Masculino</v>
          </cell>
          <cell r="Z1156" t="str">
            <v>Soltero</v>
          </cell>
          <cell r="AA1156" t="str">
            <v>PUNO</v>
          </cell>
          <cell r="AB1156" t="str">
            <v>10701539864</v>
          </cell>
          <cell r="AC1156">
            <v>0</v>
          </cell>
          <cell r="AD1156">
            <v>0</v>
          </cell>
          <cell r="AE1156" t="str">
            <v>Superior Técnico</v>
          </cell>
          <cell r="AF1156" t="str">
            <v>Técnico superior completo</v>
          </cell>
          <cell r="AG1156" t="str">
            <v>TECNICO ADMINISTRADOR</v>
          </cell>
          <cell r="AH1156" t="str">
            <v>EGRESADO</v>
          </cell>
        </row>
        <row r="1157">
          <cell r="S1157" t="str">
            <v>46892011</v>
          </cell>
          <cell r="T1157" t="str">
            <v>IRENE</v>
          </cell>
          <cell r="U1157" t="str">
            <v>HUAMANI</v>
          </cell>
          <cell r="V1157" t="str">
            <v>CHACNAMA</v>
          </cell>
          <cell r="W1157" t="str">
            <v>SIN DATOS</v>
          </cell>
          <cell r="X1157" t="str">
            <v>17/02/1992</v>
          </cell>
          <cell r="Y1157" t="str">
            <v>Femenino</v>
          </cell>
          <cell r="Z1157" t="str">
            <v>Soltero</v>
          </cell>
          <cell r="AA1157" t="str">
            <v>SIN DATOS</v>
          </cell>
          <cell r="AB1157">
            <v>0</v>
          </cell>
          <cell r="AC1157">
            <v>0</v>
          </cell>
          <cell r="AD1157">
            <v>0</v>
          </cell>
          <cell r="AE1157" t="str">
            <v>Superior Universitario</v>
          </cell>
          <cell r="AF1157" t="str">
            <v>Superior completo</v>
          </cell>
          <cell r="AG1157" t="str">
            <v>PSICOLOGO</v>
          </cell>
          <cell r="AH1157" t="str">
            <v>TITULO</v>
          </cell>
        </row>
        <row r="1158">
          <cell r="S1158" t="str">
            <v>40589020</v>
          </cell>
          <cell r="T1158" t="str">
            <v>HARRY HERNAN</v>
          </cell>
          <cell r="U1158" t="str">
            <v>GARCIA</v>
          </cell>
          <cell r="V1158" t="str">
            <v>PEÑA</v>
          </cell>
          <cell r="W1158" t="str">
            <v>SIN DATOS</v>
          </cell>
          <cell r="X1158" t="str">
            <v>16/03/1980</v>
          </cell>
          <cell r="Y1158" t="str">
            <v>Masculino</v>
          </cell>
          <cell r="Z1158" t="str">
            <v>Soltero</v>
          </cell>
          <cell r="AA1158" t="str">
            <v>AV.GRAU 051</v>
          </cell>
          <cell r="AB1158" t="str">
            <v>10405890203</v>
          </cell>
          <cell r="AC1158">
            <v>0</v>
          </cell>
          <cell r="AD1158">
            <v>0</v>
          </cell>
          <cell r="AE1158" t="str">
            <v>Superior Universitario</v>
          </cell>
          <cell r="AF1158" t="str">
            <v>Superior completo</v>
          </cell>
          <cell r="AG1158" t="str">
            <v>ABOGADO</v>
          </cell>
          <cell r="AH1158" t="str">
            <v>TITULO</v>
          </cell>
        </row>
        <row r="1159">
          <cell r="S1159" t="str">
            <v>48230278</v>
          </cell>
          <cell r="T1159" t="str">
            <v>ANGELICA</v>
          </cell>
          <cell r="U1159" t="str">
            <v>PAPEL</v>
          </cell>
          <cell r="V1159" t="str">
            <v>QUISPE</v>
          </cell>
          <cell r="W1159" t="str">
            <v>SIN DATOS</v>
          </cell>
          <cell r="X1159" t="str">
            <v>21/10/1986</v>
          </cell>
          <cell r="Y1159" t="str">
            <v>Femenino</v>
          </cell>
          <cell r="Z1159" t="str">
            <v>Soltero</v>
          </cell>
          <cell r="AA1159" t="str">
            <v>CHECCAPUCARA</v>
          </cell>
          <cell r="AB1159">
            <v>0</v>
          </cell>
          <cell r="AC1159">
            <v>0</v>
          </cell>
          <cell r="AD1159">
            <v>0</v>
          </cell>
          <cell r="AE1159" t="str">
            <v>Superior Universitario</v>
          </cell>
          <cell r="AF1159" t="str">
            <v>Superior completo</v>
          </cell>
          <cell r="AG1159" t="str">
            <v>CONTADOR PUBLICO</v>
          </cell>
          <cell r="AH1159" t="str">
            <v>BACHILLER</v>
          </cell>
        </row>
        <row r="1160">
          <cell r="S1160" t="str">
            <v>72742490</v>
          </cell>
          <cell r="T1160" t="str">
            <v>VANESA</v>
          </cell>
          <cell r="U1160" t="str">
            <v>HURTADO</v>
          </cell>
          <cell r="V1160" t="str">
            <v>PEREZ</v>
          </cell>
          <cell r="W1160" t="str">
            <v>SIN DATOS</v>
          </cell>
          <cell r="X1160" t="str">
            <v>03/08/1992</v>
          </cell>
          <cell r="Y1160" t="str">
            <v>Femenino</v>
          </cell>
          <cell r="Z1160" t="str">
            <v>Soltero</v>
          </cell>
          <cell r="AA1160" t="str">
            <v>ECHARATE CALLE CESAR VALLEJO</v>
          </cell>
          <cell r="AB1160" t="str">
            <v>10727424909</v>
          </cell>
          <cell r="AC1160" t="str">
            <v>vania38_28@hotmail.com</v>
          </cell>
          <cell r="AD1160" t="str">
            <v>950123932</v>
          </cell>
          <cell r="AE1160" t="str">
            <v>Superior Universitario</v>
          </cell>
          <cell r="AF1160" t="str">
            <v>Superior completo</v>
          </cell>
          <cell r="AG1160" t="str">
            <v>CONTADOR PUBLICO</v>
          </cell>
          <cell r="AH1160" t="str">
            <v>TITULO</v>
          </cell>
        </row>
        <row r="1161">
          <cell r="S1161" t="str">
            <v>70086281</v>
          </cell>
          <cell r="T1161" t="str">
            <v>EDGAR</v>
          </cell>
          <cell r="U1161" t="str">
            <v>GOMEZ</v>
          </cell>
          <cell r="V1161" t="str">
            <v>ESCALANTE</v>
          </cell>
          <cell r="W1161" t="str">
            <v>SIN DATOS</v>
          </cell>
          <cell r="X1161" t="str">
            <v>05/11/1994</v>
          </cell>
          <cell r="Y1161" t="str">
            <v>Masculino</v>
          </cell>
          <cell r="Z1161" t="str">
            <v>Soltero</v>
          </cell>
          <cell r="AA1161" t="str">
            <v>JR.MARISCAL CACERES S/N</v>
          </cell>
          <cell r="AB1161" t="str">
            <v>10700862815</v>
          </cell>
          <cell r="AC1161">
            <v>0</v>
          </cell>
          <cell r="AD1161">
            <v>0</v>
          </cell>
          <cell r="AE1161" t="str">
            <v>Superior Técnico</v>
          </cell>
          <cell r="AF1161" t="str">
            <v>Técnico superior completo</v>
          </cell>
          <cell r="AG1161" t="str">
            <v>TECNICO ADMINISTRADOR</v>
          </cell>
          <cell r="AH1161" t="str">
            <v>TITULO</v>
          </cell>
        </row>
        <row r="1162">
          <cell r="S1162" t="str">
            <v>45603038</v>
          </cell>
          <cell r="T1162" t="str">
            <v>LINDA MAIRELLY</v>
          </cell>
          <cell r="U1162" t="str">
            <v>ESTELA</v>
          </cell>
          <cell r="V1162" t="str">
            <v>SANCHEZ</v>
          </cell>
          <cell r="W1162" t="str">
            <v>SIN DATOS</v>
          </cell>
          <cell r="X1162" t="str">
            <v>30/03/1987</v>
          </cell>
          <cell r="Y1162" t="str">
            <v>Femenino</v>
          </cell>
          <cell r="Z1162" t="str">
            <v>Divorciado</v>
          </cell>
          <cell r="AA1162" t="str">
            <v>LOS TILOS</v>
          </cell>
          <cell r="AB1162" t="str">
            <v>10456030381</v>
          </cell>
          <cell r="AC1162" t="str">
            <v>lindaestela1987@gmail.com</v>
          </cell>
          <cell r="AD1162" t="str">
            <v>973168945</v>
          </cell>
          <cell r="AE1162" t="str">
            <v>Superior Universitario</v>
          </cell>
          <cell r="AF1162" t="str">
            <v>Superior completo</v>
          </cell>
          <cell r="AG1162" t="str">
            <v>PSICOLOGO</v>
          </cell>
          <cell r="AH1162" t="str">
            <v>TITULO</v>
          </cell>
        </row>
        <row r="1163">
          <cell r="S1163" t="str">
            <v>42159665</v>
          </cell>
          <cell r="T1163" t="str">
            <v>HEBER DENNYS</v>
          </cell>
          <cell r="U1163" t="str">
            <v>ZUÑIGA</v>
          </cell>
          <cell r="V1163" t="str">
            <v>PASTOR</v>
          </cell>
          <cell r="W1163" t="str">
            <v>SIN DATOS</v>
          </cell>
          <cell r="X1163" t="str">
            <v>15/02/1983</v>
          </cell>
          <cell r="Y1163" t="str">
            <v>Masculino</v>
          </cell>
          <cell r="Z1163" t="str">
            <v>Soltero</v>
          </cell>
          <cell r="AA1163" t="str">
            <v>RESURRECCION</v>
          </cell>
          <cell r="AB1163">
            <v>0</v>
          </cell>
          <cell r="AC1163">
            <v>0</v>
          </cell>
          <cell r="AD1163">
            <v>0</v>
          </cell>
          <cell r="AE1163" t="str">
            <v>Superior Universitario</v>
          </cell>
          <cell r="AF1163" t="str">
            <v>Superior completo</v>
          </cell>
          <cell r="AG1163" t="str">
            <v>CIRUJANO DENTISTA</v>
          </cell>
          <cell r="AH1163" t="str">
            <v>TITULO</v>
          </cell>
        </row>
        <row r="1164">
          <cell r="S1164" t="str">
            <v>70918749</v>
          </cell>
          <cell r="T1164" t="str">
            <v>SHIRLEY MAGDALENA</v>
          </cell>
          <cell r="U1164" t="str">
            <v>VILLANUEVA</v>
          </cell>
          <cell r="V1164" t="str">
            <v>DELGADO</v>
          </cell>
          <cell r="W1164" t="str">
            <v>SIN DATOS</v>
          </cell>
          <cell r="X1164" t="str">
            <v>21/04/1994</v>
          </cell>
          <cell r="Y1164" t="str">
            <v>Femenino</v>
          </cell>
          <cell r="Z1164" t="str">
            <v>Soltero</v>
          </cell>
          <cell r="AA1164" t="str">
            <v>PUCALLPA 173</v>
          </cell>
          <cell r="AB1164">
            <v>0</v>
          </cell>
          <cell r="AC1164">
            <v>0</v>
          </cell>
          <cell r="AD1164">
            <v>0</v>
          </cell>
          <cell r="AE1164" t="str">
            <v>Superior Universitario</v>
          </cell>
          <cell r="AF1164" t="str">
            <v>Superior completo</v>
          </cell>
          <cell r="AG1164" t="str">
            <v>PSICOLOGO</v>
          </cell>
          <cell r="AH1164" t="str">
            <v>TITULO</v>
          </cell>
        </row>
        <row r="1165">
          <cell r="S1165" t="str">
            <v>08666870</v>
          </cell>
          <cell r="T1165" t="str">
            <v>MAXIMO</v>
          </cell>
          <cell r="U1165" t="str">
            <v>GUTIERREZ</v>
          </cell>
          <cell r="V1165" t="str">
            <v>CARRILLO</v>
          </cell>
          <cell r="W1165" t="str">
            <v>SIN DATOS</v>
          </cell>
          <cell r="X1165" t="str">
            <v>19/09/1967</v>
          </cell>
          <cell r="Y1165" t="str">
            <v>Masculino</v>
          </cell>
          <cell r="Z1165" t="str">
            <v>Soltero</v>
          </cell>
          <cell r="AA1165" t="str">
            <v>AMANCAES 639 PASAJE</v>
          </cell>
          <cell r="AB1165">
            <v>0</v>
          </cell>
          <cell r="AC1165" t="str">
            <v>maxguca@hotmail.com</v>
          </cell>
          <cell r="AD1165" t="str">
            <v>996180386</v>
          </cell>
          <cell r="AE1165" t="str">
            <v>Superior Universitario</v>
          </cell>
          <cell r="AF1165" t="str">
            <v>Superior completo</v>
          </cell>
          <cell r="AG1165" t="str">
            <v>ABOGADO</v>
          </cell>
          <cell r="AH1165" t="str">
            <v>TITULO</v>
          </cell>
        </row>
        <row r="1166">
          <cell r="S1166" t="str">
            <v>28314466</v>
          </cell>
          <cell r="T1166" t="str">
            <v>JULISSA ELIANA</v>
          </cell>
          <cell r="U1166" t="str">
            <v>CARDENAS</v>
          </cell>
          <cell r="V1166" t="str">
            <v>RICALDE</v>
          </cell>
          <cell r="W1166" t="str">
            <v>SIN DATOS</v>
          </cell>
          <cell r="X1166" t="str">
            <v>31/10/1977</v>
          </cell>
          <cell r="Y1166" t="str">
            <v>Femenino</v>
          </cell>
          <cell r="Z1166" t="str">
            <v>Soltero</v>
          </cell>
          <cell r="AA1166" t="str">
            <v>ESQ SAN RAFAEL A PANORAMA EDIF SERENISIMA SUR PISO 9 APTO 6</v>
          </cell>
          <cell r="AB1166">
            <v>0</v>
          </cell>
          <cell r="AC1166">
            <v>0</v>
          </cell>
          <cell r="AD1166">
            <v>0</v>
          </cell>
          <cell r="AE1166" t="str">
            <v>Superior Universitario</v>
          </cell>
          <cell r="AF1166" t="str">
            <v>Superior completo</v>
          </cell>
          <cell r="AG1166" t="str">
            <v>ABOGADO</v>
          </cell>
          <cell r="AH1166" t="str">
            <v>TITULO</v>
          </cell>
        </row>
        <row r="1167">
          <cell r="S1167" t="str">
            <v>44408538</v>
          </cell>
          <cell r="T1167" t="str">
            <v>HENRY</v>
          </cell>
          <cell r="U1167" t="str">
            <v>CASTRO</v>
          </cell>
          <cell r="V1167" t="str">
            <v>ESPINOZA</v>
          </cell>
          <cell r="W1167" t="str">
            <v>SIN DATOS</v>
          </cell>
          <cell r="X1167" t="str">
            <v>10/03/1987</v>
          </cell>
          <cell r="Y1167" t="str">
            <v>Masculino</v>
          </cell>
          <cell r="Z1167" t="str">
            <v>Soltero</v>
          </cell>
          <cell r="AA1167" t="str">
            <v>URANMARCA</v>
          </cell>
          <cell r="AB1167">
            <v>0</v>
          </cell>
          <cell r="AC1167" t="str">
            <v>henrycastro.es@gmail.com</v>
          </cell>
          <cell r="AD1167" t="str">
            <v>992850624</v>
          </cell>
          <cell r="AE1167" t="str">
            <v>Superior Universitario</v>
          </cell>
          <cell r="AF1167" t="str">
            <v>Superior completo</v>
          </cell>
          <cell r="AG1167" t="str">
            <v>ADMINISTRADOR</v>
          </cell>
          <cell r="AH1167" t="str">
            <v>TITULO</v>
          </cell>
        </row>
        <row r="1168">
          <cell r="S1168" t="str">
            <v>70027202</v>
          </cell>
          <cell r="T1168" t="str">
            <v>MARILUZ</v>
          </cell>
          <cell r="U1168" t="str">
            <v>YUPANQUI</v>
          </cell>
          <cell r="V1168" t="str">
            <v>HUACRE</v>
          </cell>
          <cell r="W1168" t="str">
            <v>SIN DATOS</v>
          </cell>
          <cell r="X1168" t="str">
            <v>01/01/1988</v>
          </cell>
          <cell r="Y1168" t="str">
            <v>Femenino</v>
          </cell>
          <cell r="Z1168" t="str">
            <v>Soltero</v>
          </cell>
          <cell r="AA1168" t="str">
            <v>CPM. CHUPARO</v>
          </cell>
          <cell r="AB1168">
            <v>0</v>
          </cell>
          <cell r="AC1168" t="str">
            <v>mluzyp@gmail.com</v>
          </cell>
          <cell r="AD1168" t="str">
            <v>994747476</v>
          </cell>
          <cell r="AE1168" t="str">
            <v>Superior Universitario</v>
          </cell>
          <cell r="AF1168" t="str">
            <v>Superior completo</v>
          </cell>
          <cell r="AG1168" t="str">
            <v>ADMINISTRADOR</v>
          </cell>
          <cell r="AH1168" t="str">
            <v>TITULO</v>
          </cell>
        </row>
        <row r="1169">
          <cell r="S1169" t="str">
            <v>70378822</v>
          </cell>
          <cell r="T1169" t="str">
            <v>JALMA JELIN</v>
          </cell>
          <cell r="U1169" t="str">
            <v>MEDINA</v>
          </cell>
          <cell r="V1169" t="str">
            <v>ACEVEDO</v>
          </cell>
          <cell r="W1169" t="str">
            <v>SIN DATOS</v>
          </cell>
          <cell r="X1169" t="str">
            <v>13/09/1994</v>
          </cell>
          <cell r="Y1169" t="str">
            <v>Femenino</v>
          </cell>
          <cell r="Z1169" t="str">
            <v>Soltero</v>
          </cell>
          <cell r="AA1169" t="str">
            <v>CERCADO CHINCHEROS</v>
          </cell>
          <cell r="AB1169">
            <v>0</v>
          </cell>
          <cell r="AC1169">
            <v>0</v>
          </cell>
          <cell r="AD1169">
            <v>0</v>
          </cell>
          <cell r="AE1169" t="str">
            <v>Superior Universitario</v>
          </cell>
          <cell r="AF1169" t="str">
            <v>Superior completo</v>
          </cell>
          <cell r="AG1169" t="str">
            <v>PSICOLOGO</v>
          </cell>
          <cell r="AH1169" t="str">
            <v>TITULO</v>
          </cell>
        </row>
        <row r="1170">
          <cell r="S1170" t="str">
            <v>70391683</v>
          </cell>
          <cell r="T1170" t="str">
            <v>YASMINA</v>
          </cell>
          <cell r="U1170" t="str">
            <v>HUAMAN</v>
          </cell>
          <cell r="V1170" t="str">
            <v>SICHA</v>
          </cell>
          <cell r="W1170" t="str">
            <v>SIN DATOS</v>
          </cell>
          <cell r="X1170" t="str">
            <v>29/07/1995</v>
          </cell>
          <cell r="Y1170" t="str">
            <v>Femenino</v>
          </cell>
          <cell r="Z1170" t="str">
            <v>Soltero</v>
          </cell>
          <cell r="AA1170" t="str">
            <v>JR.CUSCO S/N</v>
          </cell>
          <cell r="AB1170">
            <v>0</v>
          </cell>
          <cell r="AC1170">
            <v>0</v>
          </cell>
          <cell r="AD1170">
            <v>0</v>
          </cell>
          <cell r="AE1170" t="str">
            <v>Superior Técnico</v>
          </cell>
          <cell r="AF1170" t="str">
            <v>Técnico superior incompleto</v>
          </cell>
          <cell r="AG1170" t="str">
            <v>TECNICO EN CONTABILIDAD</v>
          </cell>
          <cell r="AH1170" t="str">
            <v>ESTUDIANTE</v>
          </cell>
        </row>
        <row r="1171">
          <cell r="S1171" t="str">
            <v>70173214</v>
          </cell>
          <cell r="T1171" t="str">
            <v>KATHERYN DAYANA</v>
          </cell>
          <cell r="U1171" t="str">
            <v>GUTIERREZ</v>
          </cell>
          <cell r="V1171" t="str">
            <v>MUÑOZ</v>
          </cell>
          <cell r="W1171" t="str">
            <v>SIN DATOS</v>
          </cell>
          <cell r="X1171" t="str">
            <v>09/07/1994</v>
          </cell>
          <cell r="Y1171" t="str">
            <v>Femenino</v>
          </cell>
          <cell r="Z1171" t="str">
            <v>Soltero</v>
          </cell>
          <cell r="AA1171" t="str">
            <v>BARRIO ANCCOCALLE CURIBAMBA</v>
          </cell>
          <cell r="AB1171">
            <v>0</v>
          </cell>
          <cell r="AC1171" t="str">
            <v>kat.dgm0407@gmail.com</v>
          </cell>
          <cell r="AD1171" t="str">
            <v>957785582</v>
          </cell>
          <cell r="AE1171" t="str">
            <v>Superior Universitario</v>
          </cell>
          <cell r="AF1171" t="str">
            <v>Superior completo</v>
          </cell>
          <cell r="AG1171" t="str">
            <v>ADMINISTRADOR</v>
          </cell>
          <cell r="AH1171" t="str">
            <v>BACHILLER</v>
          </cell>
        </row>
        <row r="1172">
          <cell r="S1172" t="str">
            <v>19990910</v>
          </cell>
          <cell r="T1172" t="str">
            <v>MARINO</v>
          </cell>
          <cell r="U1172" t="str">
            <v>PINEDA</v>
          </cell>
          <cell r="V1172" t="str">
            <v>FIDEL</v>
          </cell>
          <cell r="W1172" t="str">
            <v>SIN DATOS</v>
          </cell>
          <cell r="X1172" t="str">
            <v>30/01/1954</v>
          </cell>
          <cell r="Y1172" t="str">
            <v>Masculino</v>
          </cell>
          <cell r="Z1172" t="str">
            <v>Soltero</v>
          </cell>
          <cell r="AA1172" t="str">
            <v>JR.ANCASH 1147</v>
          </cell>
          <cell r="AB1172">
            <v>0</v>
          </cell>
          <cell r="AC1172">
            <v>0</v>
          </cell>
          <cell r="AD1172">
            <v>0</v>
          </cell>
          <cell r="AE1172" t="str">
            <v>Superior Universitario</v>
          </cell>
          <cell r="AF1172" t="str">
            <v>Superior completo</v>
          </cell>
          <cell r="AG1172" t="str">
            <v>ABOGADO</v>
          </cell>
          <cell r="AH1172" t="str">
            <v>TITULO</v>
          </cell>
        </row>
        <row r="1173">
          <cell r="S1173" t="str">
            <v>70116435</v>
          </cell>
          <cell r="T1173" t="str">
            <v>ANA LIZ</v>
          </cell>
          <cell r="U1173" t="str">
            <v>CURI</v>
          </cell>
          <cell r="V1173" t="str">
            <v>SUERO</v>
          </cell>
          <cell r="W1173" t="str">
            <v>SIN DATOS</v>
          </cell>
          <cell r="X1173" t="str">
            <v>06/08/1995</v>
          </cell>
          <cell r="Y1173" t="str">
            <v>Femenino</v>
          </cell>
          <cell r="Z1173" t="str">
            <v>Soltero</v>
          </cell>
          <cell r="AA1173" t="str">
            <v>PSJ.GIRASOLES MZ.A LT.20 STA.ANA</v>
          </cell>
          <cell r="AB1173">
            <v>0</v>
          </cell>
          <cell r="AC1173" t="str">
            <v>analizcurisuero0@gmail.com</v>
          </cell>
          <cell r="AD1173" t="str">
            <v>976788915</v>
          </cell>
          <cell r="AE1173" t="str">
            <v>Superior Universitario</v>
          </cell>
          <cell r="AF1173" t="str">
            <v>Superior completo</v>
          </cell>
          <cell r="AG1173" t="str">
            <v>ABOGADO</v>
          </cell>
          <cell r="AH1173" t="str">
            <v>EGRESADO</v>
          </cell>
        </row>
        <row r="1174">
          <cell r="S1174" t="str">
            <v>75788087</v>
          </cell>
          <cell r="T1174" t="str">
            <v>NIDIA ISABEL</v>
          </cell>
          <cell r="U1174" t="str">
            <v>RAMOS</v>
          </cell>
          <cell r="V1174" t="str">
            <v>GARCIA</v>
          </cell>
          <cell r="W1174" t="str">
            <v>SIN DATOS</v>
          </cell>
          <cell r="X1174" t="str">
            <v>20/01/1998</v>
          </cell>
          <cell r="Y1174" t="str">
            <v>Femenino</v>
          </cell>
          <cell r="Z1174" t="str">
            <v>Soltero</v>
          </cell>
          <cell r="AA1174" t="str">
            <v>TUPAC AMARU</v>
          </cell>
          <cell r="AB1174">
            <v>0</v>
          </cell>
          <cell r="AC1174">
            <v>0</v>
          </cell>
          <cell r="AD1174">
            <v>0</v>
          </cell>
          <cell r="AE1174" t="str">
            <v>Superior Técnico</v>
          </cell>
          <cell r="AF1174" t="str">
            <v>Técnico superior completo</v>
          </cell>
          <cell r="AG1174" t="str">
            <v>TECNICO EN CONTABILIDAD</v>
          </cell>
          <cell r="AH1174" t="str">
            <v>TITULO</v>
          </cell>
        </row>
        <row r="1175">
          <cell r="S1175" t="str">
            <v>31480117</v>
          </cell>
          <cell r="T1175" t="str">
            <v>EUSEBIO DIOMEDES</v>
          </cell>
          <cell r="U1175" t="str">
            <v>CARBAJAL</v>
          </cell>
          <cell r="V1175" t="str">
            <v>AGUILAR</v>
          </cell>
          <cell r="W1175" t="str">
            <v>SIN DATOS</v>
          </cell>
          <cell r="X1175" t="str">
            <v>26/01/1970</v>
          </cell>
          <cell r="Y1175" t="str">
            <v>Masculino</v>
          </cell>
          <cell r="Z1175" t="str">
            <v>Casado</v>
          </cell>
          <cell r="AA1175" t="str">
            <v>AV. MANCO CAPAC S/N</v>
          </cell>
          <cell r="AB1175">
            <v>0</v>
          </cell>
          <cell r="AC1175">
            <v>0</v>
          </cell>
          <cell r="AD1175">
            <v>0</v>
          </cell>
          <cell r="AE1175" t="str">
            <v>Superior Técnico</v>
          </cell>
          <cell r="AF1175" t="str">
            <v>Técnico superior incompleto</v>
          </cell>
          <cell r="AG1175" t="str">
            <v>TECNICO MECANICO</v>
          </cell>
          <cell r="AH1175" t="str">
            <v>ESTUDIANTE</v>
          </cell>
        </row>
        <row r="1176">
          <cell r="S1176" t="str">
            <v>06910434</v>
          </cell>
          <cell r="T1176" t="str">
            <v>GILMAR ALEJANDRO</v>
          </cell>
          <cell r="U1176" t="str">
            <v>RAMOS</v>
          </cell>
          <cell r="V1176" t="str">
            <v>ESCOBAR</v>
          </cell>
          <cell r="W1176" t="str">
            <v>SIN DATOS</v>
          </cell>
          <cell r="X1176" t="str">
            <v>01/12/1959</v>
          </cell>
          <cell r="Y1176" t="str">
            <v>Masculino</v>
          </cell>
          <cell r="Z1176" t="str">
            <v>Casado</v>
          </cell>
          <cell r="AA1176" t="str">
            <v>AMAUTA</v>
          </cell>
          <cell r="AB1176">
            <v>0</v>
          </cell>
          <cell r="AC1176">
            <v>0</v>
          </cell>
          <cell r="AD1176">
            <v>0</v>
          </cell>
          <cell r="AE1176" t="str">
            <v>Superior Universitario</v>
          </cell>
          <cell r="AF1176" t="str">
            <v>Superior completo</v>
          </cell>
          <cell r="AG1176" t="str">
            <v>ABOGADO</v>
          </cell>
          <cell r="AH1176" t="str">
            <v>TITULO</v>
          </cell>
        </row>
        <row r="1177">
          <cell r="S1177" t="str">
            <v>06910434</v>
          </cell>
          <cell r="T1177" t="str">
            <v>GILMAR ALEJANDRO</v>
          </cell>
          <cell r="U1177" t="str">
            <v>RAMOS</v>
          </cell>
          <cell r="V1177" t="str">
            <v>ESCOBAR</v>
          </cell>
          <cell r="W1177" t="str">
            <v>SIN DATOS</v>
          </cell>
          <cell r="X1177" t="str">
            <v>01/12/1959</v>
          </cell>
          <cell r="Y1177" t="str">
            <v>Masculino</v>
          </cell>
          <cell r="Z1177" t="str">
            <v>Casado</v>
          </cell>
          <cell r="AA1177" t="str">
            <v>AMAUTA</v>
          </cell>
          <cell r="AB1177">
            <v>0</v>
          </cell>
          <cell r="AC1177">
            <v>0</v>
          </cell>
          <cell r="AD1177">
            <v>0</v>
          </cell>
          <cell r="AE1177" t="str">
            <v>Superior Universitario</v>
          </cell>
          <cell r="AF1177" t="str">
            <v>Superior completo</v>
          </cell>
          <cell r="AG1177" t="str">
            <v>ABOGADO</v>
          </cell>
          <cell r="AH1177" t="str">
            <v>TITULO</v>
          </cell>
        </row>
        <row r="1178">
          <cell r="S1178" t="str">
            <v>70153992</v>
          </cell>
          <cell r="T1178" t="str">
            <v>YENFOL CLIMACO</v>
          </cell>
          <cell r="U1178" t="str">
            <v>CCASANI</v>
          </cell>
          <cell r="V1178" t="str">
            <v>RAMIREZ</v>
          </cell>
          <cell r="W1178" t="str">
            <v>SIN DATOS</v>
          </cell>
          <cell r="X1178" t="str">
            <v>04/04/1991</v>
          </cell>
          <cell r="Y1178" t="str">
            <v>Masculino</v>
          </cell>
          <cell r="Z1178" t="str">
            <v>Soltero</v>
          </cell>
          <cell r="AA1178" t="str">
            <v>C.P. TEJAHUASI</v>
          </cell>
          <cell r="AB1178">
            <v>0</v>
          </cell>
          <cell r="AC1178">
            <v>0</v>
          </cell>
          <cell r="AD1178">
            <v>0</v>
          </cell>
          <cell r="AE1178">
            <v>0</v>
          </cell>
          <cell r="AF1178">
            <v>0</v>
          </cell>
          <cell r="AG1178">
            <v>0</v>
          </cell>
          <cell r="AH1178">
            <v>0</v>
          </cell>
        </row>
        <row r="1179">
          <cell r="S1179" t="str">
            <v>70153992</v>
          </cell>
          <cell r="T1179" t="str">
            <v>YENFOL CLIMACO</v>
          </cell>
          <cell r="U1179" t="str">
            <v>CCASANI</v>
          </cell>
          <cell r="V1179" t="str">
            <v>RAMIREZ</v>
          </cell>
          <cell r="W1179" t="str">
            <v>SIN DATOS</v>
          </cell>
          <cell r="X1179" t="str">
            <v>04/04/1991</v>
          </cell>
          <cell r="Y1179" t="str">
            <v>Masculino</v>
          </cell>
          <cell r="Z1179" t="str">
            <v>Soltero</v>
          </cell>
          <cell r="AA1179" t="str">
            <v>C.P. TEJAHUASI</v>
          </cell>
          <cell r="AB1179" t="str">
            <v>107015399292</v>
          </cell>
          <cell r="AC1179">
            <v>0</v>
          </cell>
          <cell r="AD1179">
            <v>0</v>
          </cell>
          <cell r="AE1179" t="str">
            <v>Superior Técnico</v>
          </cell>
          <cell r="AF1179" t="str">
            <v>Técnico superior completo</v>
          </cell>
          <cell r="AG1179">
            <v>0</v>
          </cell>
          <cell r="AH1179">
            <v>0</v>
          </cell>
        </row>
        <row r="1180">
          <cell r="S1180" t="str">
            <v>70405875</v>
          </cell>
          <cell r="T1180" t="str">
            <v>LIZ SABINA</v>
          </cell>
          <cell r="U1180" t="str">
            <v>ZARATE</v>
          </cell>
          <cell r="V1180" t="str">
            <v>HURTADO</v>
          </cell>
          <cell r="W1180" t="str">
            <v>SIN DATOS</v>
          </cell>
          <cell r="X1180" t="str">
            <v>26/01/1995</v>
          </cell>
          <cell r="Y1180" t="str">
            <v>Femenino</v>
          </cell>
          <cell r="Z1180" t="str">
            <v>Soltero</v>
          </cell>
          <cell r="AA1180" t="str">
            <v>2</v>
          </cell>
          <cell r="AB1180" t="str">
            <v>10760458751</v>
          </cell>
          <cell r="AC1180">
            <v>0</v>
          </cell>
          <cell r="AD1180">
            <v>0</v>
          </cell>
          <cell r="AE1180" t="str">
            <v>Superior Técnico</v>
          </cell>
          <cell r="AF1180" t="str">
            <v>Técnico superior completo</v>
          </cell>
          <cell r="AG1180">
            <v>0</v>
          </cell>
          <cell r="AH1180">
            <v>0</v>
          </cell>
        </row>
        <row r="1181">
          <cell r="S1181" t="str">
            <v>70405875</v>
          </cell>
          <cell r="T1181" t="str">
            <v>LIZ SABINA</v>
          </cell>
          <cell r="U1181" t="str">
            <v>ZARATE</v>
          </cell>
          <cell r="V1181" t="str">
            <v>HURTADO</v>
          </cell>
          <cell r="W1181" t="str">
            <v>SIN DATOS</v>
          </cell>
          <cell r="X1181" t="str">
            <v>26/01/1995</v>
          </cell>
          <cell r="Y1181" t="str">
            <v>Femenino</v>
          </cell>
          <cell r="Z1181" t="str">
            <v>Soltero</v>
          </cell>
          <cell r="AA1181" t="str">
            <v>2</v>
          </cell>
          <cell r="AB1181" t="str">
            <v>10760458751</v>
          </cell>
          <cell r="AC1181">
            <v>0</v>
          </cell>
          <cell r="AD1181">
            <v>0</v>
          </cell>
          <cell r="AE1181" t="str">
            <v>Superior Técnico</v>
          </cell>
          <cell r="AF1181" t="str">
            <v>Técnico superior completo</v>
          </cell>
          <cell r="AG1181">
            <v>0</v>
          </cell>
          <cell r="AH1181">
            <v>0</v>
          </cell>
        </row>
        <row r="1182">
          <cell r="S1182" t="str">
            <v>703916835</v>
          </cell>
          <cell r="T1182" t="str">
            <v>YASMINA</v>
          </cell>
          <cell r="U1182" t="str">
            <v>HUAMAN</v>
          </cell>
          <cell r="V1182" t="str">
            <v>SICHA</v>
          </cell>
          <cell r="W1182" t="str">
            <v>SIN DATOS</v>
          </cell>
          <cell r="X1182" t="str">
            <v>29/07/1995</v>
          </cell>
          <cell r="Y1182" t="str">
            <v>Femenino</v>
          </cell>
          <cell r="Z1182" t="str">
            <v>Soltero</v>
          </cell>
          <cell r="AA1182" t="str">
            <v>JR.CUSCO S/N</v>
          </cell>
          <cell r="AB1182" t="str">
            <v>10467894355</v>
          </cell>
          <cell r="AC1182">
            <v>0</v>
          </cell>
          <cell r="AD1182">
            <v>0</v>
          </cell>
          <cell r="AE1182" t="str">
            <v>Superior Técnico</v>
          </cell>
          <cell r="AF1182">
            <v>0</v>
          </cell>
          <cell r="AG1182">
            <v>0</v>
          </cell>
          <cell r="AH1182">
            <v>0</v>
          </cell>
        </row>
        <row r="1183">
          <cell r="S1183" t="str">
            <v>70378999</v>
          </cell>
          <cell r="T1183" t="str">
            <v>ISAAC FRANKLIN</v>
          </cell>
          <cell r="U1183" t="str">
            <v>PALOMINO</v>
          </cell>
          <cell r="V1183" t="str">
            <v>HUAYHUA</v>
          </cell>
          <cell r="W1183" t="str">
            <v>SIN DATOS</v>
          </cell>
          <cell r="X1183" t="str">
            <v>06/01/1996</v>
          </cell>
          <cell r="Y1183" t="str">
            <v>Masculino</v>
          </cell>
          <cell r="Z1183" t="str">
            <v>Soltero</v>
          </cell>
          <cell r="AA1183" t="str">
            <v>SIN DATOS</v>
          </cell>
          <cell r="AB1183" t="str">
            <v>10703789991</v>
          </cell>
          <cell r="AC1183">
            <v>0</v>
          </cell>
          <cell r="AD1183">
            <v>0</v>
          </cell>
          <cell r="AE1183" t="str">
            <v>Superior Universitario</v>
          </cell>
          <cell r="AF1183" t="str">
            <v>Superior completo</v>
          </cell>
          <cell r="AG1183" t="str">
            <v>ABOGADO</v>
          </cell>
          <cell r="AH1183" t="str">
            <v>BACHILLER</v>
          </cell>
        </row>
        <row r="1184">
          <cell r="S1184" t="str">
            <v>47172200</v>
          </cell>
          <cell r="T1184" t="str">
            <v>LUIS PAUL JUNIOR</v>
          </cell>
          <cell r="U1184" t="str">
            <v>MONTALVO</v>
          </cell>
          <cell r="V1184" t="str">
            <v>SALCEDO</v>
          </cell>
          <cell r="W1184" t="str">
            <v>SIN DATOS</v>
          </cell>
          <cell r="X1184" t="str">
            <v>30/06/1991</v>
          </cell>
          <cell r="Y1184" t="str">
            <v>Masculino</v>
          </cell>
          <cell r="Z1184" t="str">
            <v>Soltero</v>
          </cell>
          <cell r="AA1184" t="str">
            <v>SIN DATOS</v>
          </cell>
          <cell r="AB1184">
            <v>0</v>
          </cell>
          <cell r="AC1184" t="str">
            <v>luis980416411@gmail.com</v>
          </cell>
          <cell r="AD1184" t="str">
            <v>983848361</v>
          </cell>
          <cell r="AE1184" t="str">
            <v>Superior Universitario</v>
          </cell>
          <cell r="AF1184" t="str">
            <v>Superior completo</v>
          </cell>
          <cell r="AG1184" t="str">
            <v>ADMINISTRADOR</v>
          </cell>
          <cell r="AH1184" t="str">
            <v>BACHILLER</v>
          </cell>
        </row>
        <row r="1185">
          <cell r="S1185" t="str">
            <v>47542955</v>
          </cell>
          <cell r="T1185" t="str">
            <v>JHOSELIN ABIGAIL</v>
          </cell>
          <cell r="U1185" t="str">
            <v>SANCHEZ</v>
          </cell>
          <cell r="V1185" t="str">
            <v>ORTIZ</v>
          </cell>
          <cell r="W1185" t="str">
            <v>SIN DATOS</v>
          </cell>
          <cell r="X1185" t="str">
            <v>24/07/1992</v>
          </cell>
          <cell r="Y1185" t="str">
            <v>Femenino</v>
          </cell>
          <cell r="Z1185" t="str">
            <v>Soltero</v>
          </cell>
          <cell r="AA1185" t="str">
            <v>28 DE JULIO</v>
          </cell>
          <cell r="AB1185" t="str">
            <v>10475429554</v>
          </cell>
          <cell r="AC1185">
            <v>0</v>
          </cell>
          <cell r="AD1185">
            <v>0</v>
          </cell>
          <cell r="AE1185" t="str">
            <v>Superior Universitario</v>
          </cell>
          <cell r="AF1185" t="str">
            <v>Superior completo</v>
          </cell>
          <cell r="AG1185" t="str">
            <v>CIRUJANO DENTISTA</v>
          </cell>
          <cell r="AH1185" t="str">
            <v>TITULO</v>
          </cell>
        </row>
        <row r="1186">
          <cell r="S1186" t="str">
            <v>41909927</v>
          </cell>
          <cell r="T1186" t="str">
            <v>JUAN</v>
          </cell>
          <cell r="U1186" t="str">
            <v>HUAYHUALLA</v>
          </cell>
          <cell r="V1186" t="str">
            <v>HUAMANI</v>
          </cell>
          <cell r="W1186" t="str">
            <v>SIN DATOS</v>
          </cell>
          <cell r="X1186" t="str">
            <v>31/08/1981</v>
          </cell>
          <cell r="Y1186" t="str">
            <v>Masculino</v>
          </cell>
          <cell r="Z1186" t="str">
            <v>Soltero</v>
          </cell>
          <cell r="AA1186" t="str">
            <v>SIN DATOS</v>
          </cell>
          <cell r="AB1186" t="str">
            <v>04405484787</v>
          </cell>
          <cell r="AC1186">
            <v>0</v>
          </cell>
          <cell r="AD1186">
            <v>0</v>
          </cell>
          <cell r="AE1186" t="str">
            <v>Superior Universitario</v>
          </cell>
          <cell r="AF1186" t="str">
            <v>Superior completo</v>
          </cell>
          <cell r="AG1186" t="str">
            <v>CONTADOR PUBLICO</v>
          </cell>
          <cell r="AH1186" t="str">
            <v>TITULO</v>
          </cell>
        </row>
        <row r="1187">
          <cell r="S1187" t="str">
            <v>70049562</v>
          </cell>
          <cell r="T1187" t="str">
            <v>FLOR REYNA</v>
          </cell>
          <cell r="U1187" t="str">
            <v>HERMOZA</v>
          </cell>
          <cell r="V1187" t="str">
            <v>JUSCAMAITA</v>
          </cell>
          <cell r="W1187" t="str">
            <v>SIN DATOS</v>
          </cell>
          <cell r="X1187" t="str">
            <v>16/01/1991</v>
          </cell>
          <cell r="Y1187" t="str">
            <v>Femenino</v>
          </cell>
          <cell r="Z1187" t="str">
            <v>Soltero</v>
          </cell>
          <cell r="AA1187" t="str">
            <v>POCKRA</v>
          </cell>
          <cell r="AB1187">
            <v>0</v>
          </cell>
          <cell r="AC1187">
            <v>0</v>
          </cell>
          <cell r="AD1187">
            <v>0</v>
          </cell>
          <cell r="AE1187" t="str">
            <v>Superior Universitario</v>
          </cell>
          <cell r="AF1187" t="str">
            <v>Superior completo</v>
          </cell>
          <cell r="AG1187" t="str">
            <v>ABOGADO</v>
          </cell>
          <cell r="AH1187" t="str">
            <v>TITULO</v>
          </cell>
        </row>
        <row r="1188">
          <cell r="S1188" t="str">
            <v>42209105</v>
          </cell>
          <cell r="T1188" t="str">
            <v>JULIO CESAR</v>
          </cell>
          <cell r="U1188" t="str">
            <v>ROSARIO</v>
          </cell>
          <cell r="V1188" t="str">
            <v>GONZALES</v>
          </cell>
          <cell r="W1188" t="str">
            <v>SIN DATOS</v>
          </cell>
          <cell r="X1188" t="str">
            <v>02/02/1984</v>
          </cell>
          <cell r="Y1188" t="str">
            <v>Masculino</v>
          </cell>
          <cell r="Z1188" t="str">
            <v>Soltero</v>
          </cell>
          <cell r="AA1188" t="str">
            <v>JOAQUIN CAPELLO 112</v>
          </cell>
          <cell r="AB1188" t="str">
            <v>10422091059</v>
          </cell>
          <cell r="AC1188" t="str">
            <v>jcrosariogz@gmail.com</v>
          </cell>
          <cell r="AD1188" t="str">
            <v>987738771</v>
          </cell>
          <cell r="AE1188" t="str">
            <v>Superior Universitario</v>
          </cell>
          <cell r="AF1188" t="str">
            <v>Superior completo</v>
          </cell>
          <cell r="AG1188" t="str">
            <v>MEDICO CIRUJANO</v>
          </cell>
          <cell r="AH1188" t="str">
            <v>TITULO</v>
          </cell>
        </row>
        <row r="1189">
          <cell r="S1189" t="str">
            <v>46398454</v>
          </cell>
          <cell r="T1189" t="str">
            <v>FRANZ</v>
          </cell>
          <cell r="U1189" t="str">
            <v>TORRES</v>
          </cell>
          <cell r="V1189" t="str">
            <v>CAVERO</v>
          </cell>
          <cell r="W1189" t="str">
            <v>SIN DATOS</v>
          </cell>
          <cell r="X1189" t="str">
            <v>18/05/1990</v>
          </cell>
          <cell r="Y1189" t="str">
            <v>Masculino</v>
          </cell>
          <cell r="Z1189" t="str">
            <v>Soltero</v>
          </cell>
          <cell r="AA1189" t="str">
            <v>V</v>
          </cell>
          <cell r="AB1189">
            <v>0</v>
          </cell>
          <cell r="AC1189" t="str">
            <v>frannz3358@gmail.com</v>
          </cell>
          <cell r="AD1189" t="str">
            <v>965389537</v>
          </cell>
          <cell r="AE1189" t="str">
            <v>Superior Universitario</v>
          </cell>
          <cell r="AF1189" t="str">
            <v>Superior completo</v>
          </cell>
          <cell r="AG1189" t="str">
            <v>NUTRICIONISTA</v>
          </cell>
          <cell r="AH1189" t="str">
            <v>TITULO</v>
          </cell>
        </row>
        <row r="1190">
          <cell r="S1190" t="str">
            <v>70434276</v>
          </cell>
          <cell r="T1190" t="str">
            <v>SOFIA ELODY</v>
          </cell>
          <cell r="U1190" t="str">
            <v>CORDOVA</v>
          </cell>
          <cell r="V1190" t="str">
            <v>GUILLEN</v>
          </cell>
          <cell r="W1190" t="str">
            <v>SIN DATOS</v>
          </cell>
          <cell r="X1190" t="str">
            <v>06/08/1999</v>
          </cell>
          <cell r="Y1190" t="str">
            <v>Femenino</v>
          </cell>
          <cell r="Z1190" t="str">
            <v>Soltero</v>
          </cell>
          <cell r="AA1190" t="str">
            <v>SIN DATOS</v>
          </cell>
          <cell r="AB1190" t="str">
            <v>10704342760</v>
          </cell>
          <cell r="AC1190">
            <v>0</v>
          </cell>
          <cell r="AD1190">
            <v>0</v>
          </cell>
          <cell r="AE1190" t="str">
            <v>Superior Técnico</v>
          </cell>
          <cell r="AF1190" t="str">
            <v>Técnico superior completo</v>
          </cell>
          <cell r="AG1190" t="str">
            <v>TECNICO ADMINISTRADOR</v>
          </cell>
          <cell r="AH1190" t="str">
            <v>TITULO</v>
          </cell>
        </row>
        <row r="1191">
          <cell r="S1191" t="str">
            <v>46517507</v>
          </cell>
          <cell r="T1191" t="str">
            <v>MARIA DEL CARMEN</v>
          </cell>
          <cell r="U1191" t="str">
            <v>CASTRO</v>
          </cell>
          <cell r="V1191" t="str">
            <v>QUISPE</v>
          </cell>
          <cell r="W1191" t="str">
            <v>SIN DATOS</v>
          </cell>
          <cell r="X1191" t="str">
            <v>07/08/1990</v>
          </cell>
          <cell r="Y1191" t="str">
            <v>Femenino</v>
          </cell>
          <cell r="Z1191" t="str">
            <v>Soltero</v>
          </cell>
          <cell r="AA1191" t="str">
            <v>JR. 20 DE JULIO 140</v>
          </cell>
          <cell r="AB1191">
            <v>0</v>
          </cell>
          <cell r="AC1191" t="str">
            <v>cielorevelde@hotmail.com,maricar.cas187@gmail.com</v>
          </cell>
          <cell r="AD1191" t="str">
            <v>953454630</v>
          </cell>
          <cell r="AE1191" t="str">
            <v>Superior Universitario</v>
          </cell>
          <cell r="AF1191" t="str">
            <v>Superior completo</v>
          </cell>
          <cell r="AG1191" t="str">
            <v>ENFERMERA(O)</v>
          </cell>
          <cell r="AH1191" t="str">
            <v>TITULO</v>
          </cell>
        </row>
        <row r="1192">
          <cell r="S1192" t="str">
            <v>43105844</v>
          </cell>
          <cell r="T1192" t="str">
            <v>MARIA SOLEDAD</v>
          </cell>
          <cell r="U1192" t="str">
            <v>FLORES</v>
          </cell>
          <cell r="V1192" t="str">
            <v>MEDINA</v>
          </cell>
          <cell r="W1192" t="str">
            <v>SIN DATOS</v>
          </cell>
          <cell r="X1192" t="str">
            <v>08/06/1985</v>
          </cell>
          <cell r="Y1192" t="str">
            <v>Femenino</v>
          </cell>
          <cell r="Z1192" t="str">
            <v>Soltero</v>
          </cell>
          <cell r="AA1192" t="str">
            <v>PSJ 12 MZ D LT 11 ASENT H VILLA SANTA CLARITA,PSJ 12 MZ D LT 11 ASENT H VILLA SANTA CLARITA</v>
          </cell>
          <cell r="AB1192">
            <v>0</v>
          </cell>
          <cell r="AC1192">
            <v>0</v>
          </cell>
          <cell r="AD1192">
            <v>0</v>
          </cell>
          <cell r="AE1192" t="str">
            <v>Superior Técnico</v>
          </cell>
          <cell r="AF1192" t="str">
            <v>Técnico superior completo</v>
          </cell>
          <cell r="AG1192" t="str">
            <v>SECRETARIA EJECUTIVA</v>
          </cell>
          <cell r="AH1192" t="str">
            <v>TITULO</v>
          </cell>
        </row>
        <row r="1193">
          <cell r="S1193" t="str">
            <v>43105844</v>
          </cell>
          <cell r="T1193" t="str">
            <v>MARIA SOLEDAD</v>
          </cell>
          <cell r="U1193" t="str">
            <v>FLORES</v>
          </cell>
          <cell r="V1193" t="str">
            <v>MEDINA</v>
          </cell>
          <cell r="W1193" t="str">
            <v>SIN DATOS</v>
          </cell>
          <cell r="X1193" t="str">
            <v>08/06/1985</v>
          </cell>
          <cell r="Y1193" t="str">
            <v>Femenino</v>
          </cell>
          <cell r="Z1193" t="str">
            <v>Soltero</v>
          </cell>
          <cell r="AA1193" t="str">
            <v>PSJ 12 MZ D LT 11 ASENT H VILLA SANTA CLARITA,PSJ 12 MZ D LT 11 ASENT H VILLA SANTA CLARITA</v>
          </cell>
          <cell r="AB1193">
            <v>0</v>
          </cell>
          <cell r="AC1193">
            <v>0</v>
          </cell>
          <cell r="AD1193">
            <v>0</v>
          </cell>
          <cell r="AE1193" t="str">
            <v>Superior Técnico</v>
          </cell>
          <cell r="AF1193" t="str">
            <v>Técnico superior completo</v>
          </cell>
          <cell r="AG1193" t="str">
            <v>SECRETARIA EJECUTIVA</v>
          </cell>
          <cell r="AH1193" t="str">
            <v>TITULO</v>
          </cell>
        </row>
        <row r="1194">
          <cell r="S1194" t="str">
            <v>70391244</v>
          </cell>
          <cell r="T1194" t="str">
            <v>LESLY YULIANA</v>
          </cell>
          <cell r="U1194" t="str">
            <v>GARCIA</v>
          </cell>
          <cell r="V1194" t="str">
            <v>JAUREGUI</v>
          </cell>
          <cell r="W1194" t="str">
            <v>SIN DATOS</v>
          </cell>
          <cell r="X1194" t="str">
            <v>15/09/1989</v>
          </cell>
          <cell r="Y1194" t="str">
            <v>Femenino</v>
          </cell>
          <cell r="Z1194" t="str">
            <v>Casado</v>
          </cell>
          <cell r="AA1194" t="str">
            <v>MANUEL DE LA FUENTE</v>
          </cell>
          <cell r="AB1194" t="str">
            <v>10703912449</v>
          </cell>
          <cell r="AC1194" t="str">
            <v>lesca16@hotmail.com</v>
          </cell>
          <cell r="AD1194" t="str">
            <v>95181684</v>
          </cell>
          <cell r="AE1194" t="str">
            <v>Superior Universitario</v>
          </cell>
          <cell r="AF1194" t="str">
            <v>Superior completo</v>
          </cell>
          <cell r="AG1194" t="str">
            <v>CIRUJANO DENTISTA</v>
          </cell>
          <cell r="AH1194" t="str">
            <v>TITULO</v>
          </cell>
        </row>
        <row r="1195">
          <cell r="S1195" t="str">
            <v>75829986</v>
          </cell>
          <cell r="T1195" t="str">
            <v>TANIA LISBET</v>
          </cell>
          <cell r="U1195" t="str">
            <v>ORE</v>
          </cell>
          <cell r="V1195" t="str">
            <v>CUSI</v>
          </cell>
          <cell r="W1195" t="str">
            <v>SIN DATOS</v>
          </cell>
          <cell r="X1195" t="str">
            <v>16/06/1995</v>
          </cell>
          <cell r="Y1195" t="str">
            <v>Femenino</v>
          </cell>
          <cell r="Z1195" t="str">
            <v>Soltero</v>
          </cell>
          <cell r="AA1195" t="str">
            <v>MARTINELLY</v>
          </cell>
          <cell r="AB1195">
            <v>0</v>
          </cell>
          <cell r="AC1195">
            <v>0</v>
          </cell>
          <cell r="AD1195">
            <v>0</v>
          </cell>
          <cell r="AE1195" t="str">
            <v>Superior Técnico</v>
          </cell>
          <cell r="AF1195" t="str">
            <v>Técnico superior completo</v>
          </cell>
          <cell r="AG1195" t="str">
            <v>TECNICO EN ENFERMERIA</v>
          </cell>
          <cell r="AH1195" t="str">
            <v>TITULO</v>
          </cell>
        </row>
        <row r="1196">
          <cell r="S1196" t="str">
            <v>45253208</v>
          </cell>
          <cell r="T1196" t="str">
            <v>DENISSE</v>
          </cell>
          <cell r="U1196" t="str">
            <v>ALTAMIRANO</v>
          </cell>
          <cell r="V1196" t="str">
            <v>OSCCO</v>
          </cell>
          <cell r="W1196" t="str">
            <v>SIN DATOS</v>
          </cell>
          <cell r="X1196" t="str">
            <v>27/07/1988</v>
          </cell>
          <cell r="Y1196" t="str">
            <v>Femenino</v>
          </cell>
          <cell r="Z1196" t="str">
            <v>Soltero</v>
          </cell>
          <cell r="AA1196" t="str">
            <v>PAMPACHIRI</v>
          </cell>
          <cell r="AB1196">
            <v>0</v>
          </cell>
          <cell r="AC1196">
            <v>0</v>
          </cell>
          <cell r="AD1196">
            <v>0</v>
          </cell>
          <cell r="AE1196" t="str">
            <v>Superior Técnico</v>
          </cell>
          <cell r="AF1196" t="str">
            <v>Técnico superior completo</v>
          </cell>
          <cell r="AG1196" t="str">
            <v>TECNICO EN ENFERMERIA</v>
          </cell>
          <cell r="AH1196" t="str">
            <v>TITULO</v>
          </cell>
        </row>
        <row r="1197">
          <cell r="S1197" t="str">
            <v>47263652</v>
          </cell>
          <cell r="T1197" t="str">
            <v>ROSA ELENA</v>
          </cell>
          <cell r="U1197" t="str">
            <v>CORDOVA</v>
          </cell>
          <cell r="V1197" t="str">
            <v>HERNANDEZ</v>
          </cell>
          <cell r="W1197" t="str">
            <v>SIN DATOS</v>
          </cell>
          <cell r="X1197" t="str">
            <v>26/05/1991</v>
          </cell>
          <cell r="Y1197" t="str">
            <v>Femenino</v>
          </cell>
          <cell r="Z1197" t="str">
            <v>Casado</v>
          </cell>
          <cell r="AA1197" t="str">
            <v>SIN DATOS</v>
          </cell>
          <cell r="AB1197">
            <v>0</v>
          </cell>
          <cell r="AC1197">
            <v>0</v>
          </cell>
          <cell r="AD1197">
            <v>0</v>
          </cell>
          <cell r="AE1197" t="str">
            <v>Superior Universitario</v>
          </cell>
          <cell r="AF1197" t="str">
            <v>Superior completo</v>
          </cell>
          <cell r="AG1197" t="str">
            <v>PSICOLOGO</v>
          </cell>
          <cell r="AH1197" t="str">
            <v>TITULO</v>
          </cell>
        </row>
        <row r="1198">
          <cell r="S1198" t="str">
            <v>47683802</v>
          </cell>
          <cell r="T1198" t="str">
            <v>MILAGROS MADELEINE</v>
          </cell>
          <cell r="U1198" t="str">
            <v>REYES</v>
          </cell>
          <cell r="V1198" t="str">
            <v>GARCIA</v>
          </cell>
          <cell r="W1198" t="str">
            <v>SIN DATOS</v>
          </cell>
          <cell r="X1198" t="str">
            <v>08/09/1992</v>
          </cell>
          <cell r="Y1198" t="str">
            <v>Femenino</v>
          </cell>
          <cell r="Z1198" t="str">
            <v>Soltero</v>
          </cell>
          <cell r="AA1198" t="str">
            <v>CAP. SAN BENITO S/N</v>
          </cell>
          <cell r="AB1198">
            <v>0</v>
          </cell>
          <cell r="AC1198">
            <v>0</v>
          </cell>
          <cell r="AD1198">
            <v>0</v>
          </cell>
          <cell r="AE1198" t="str">
            <v>Superior Universitario</v>
          </cell>
          <cell r="AF1198" t="str">
            <v>Superior completo</v>
          </cell>
          <cell r="AG1198" t="str">
            <v>OBSTETRA</v>
          </cell>
          <cell r="AH1198" t="str">
            <v>TITULO</v>
          </cell>
        </row>
        <row r="1199">
          <cell r="S1199" t="str">
            <v>70811758</v>
          </cell>
          <cell r="T1199" t="str">
            <v>CUPERTINO RENEE</v>
          </cell>
          <cell r="U1199" t="str">
            <v>LUDEÑA</v>
          </cell>
          <cell r="V1199" t="str">
            <v>HUAMANI</v>
          </cell>
          <cell r="W1199" t="str">
            <v>SIN DATOS</v>
          </cell>
          <cell r="X1199" t="str">
            <v>30/10/1997</v>
          </cell>
          <cell r="Y1199" t="str">
            <v>Masculino</v>
          </cell>
          <cell r="Z1199" t="str">
            <v>Soltero</v>
          </cell>
          <cell r="AA1199" t="str">
            <v>CP. ROCCHACC,CP. ROCCHACC</v>
          </cell>
          <cell r="AB1199">
            <v>0</v>
          </cell>
          <cell r="AC1199">
            <v>0</v>
          </cell>
          <cell r="AD1199">
            <v>0</v>
          </cell>
          <cell r="AE1199" t="str">
            <v>Superior Técnico</v>
          </cell>
          <cell r="AF1199" t="str">
            <v>Técnico superior completo</v>
          </cell>
          <cell r="AG1199" t="str">
            <v>TECNICO EN ENFERMERIA</v>
          </cell>
          <cell r="AH1199" t="str">
            <v>TITULO</v>
          </cell>
        </row>
        <row r="1200">
          <cell r="S1200" t="str">
            <v>74559038</v>
          </cell>
          <cell r="T1200" t="str">
            <v>NATALY</v>
          </cell>
          <cell r="U1200" t="str">
            <v>LUDEÑA</v>
          </cell>
          <cell r="V1200" t="str">
            <v>TITO</v>
          </cell>
          <cell r="W1200" t="str">
            <v>SIN DATOS</v>
          </cell>
          <cell r="X1200" t="str">
            <v>09/11/1994</v>
          </cell>
          <cell r="Y1200" t="str">
            <v>Femenino</v>
          </cell>
          <cell r="Z1200" t="str">
            <v>Soltero</v>
          </cell>
          <cell r="AA1200" t="str">
            <v>VILLA MARAYPATA</v>
          </cell>
          <cell r="AB1200">
            <v>0</v>
          </cell>
          <cell r="AC1200">
            <v>0</v>
          </cell>
          <cell r="AD1200">
            <v>0</v>
          </cell>
          <cell r="AE1200" t="str">
            <v>Superior Técnico</v>
          </cell>
          <cell r="AF1200" t="str">
            <v>Técnico superior completo</v>
          </cell>
          <cell r="AG1200" t="str">
            <v>TECNICO EN ENFERMERIA</v>
          </cell>
          <cell r="AH1200" t="str">
            <v>TITULO</v>
          </cell>
        </row>
        <row r="1201">
          <cell r="S1201" t="str">
            <v>23838765</v>
          </cell>
          <cell r="T1201" t="str">
            <v>FAVIO</v>
          </cell>
          <cell r="U1201" t="str">
            <v>SOTELO</v>
          </cell>
          <cell r="V1201" t="str">
            <v>DELGADO</v>
          </cell>
          <cell r="W1201" t="str">
            <v>SIN DATOS</v>
          </cell>
          <cell r="X1201" t="str">
            <v>11/05/1957</v>
          </cell>
          <cell r="Y1201" t="str">
            <v>Masculino</v>
          </cell>
          <cell r="Z1201" t="str">
            <v>Casado</v>
          </cell>
          <cell r="AA1201" t="str">
            <v>PROLONG.ARCOPATA 221-A</v>
          </cell>
          <cell r="AB1201">
            <v>0</v>
          </cell>
          <cell r="AC1201">
            <v>0</v>
          </cell>
          <cell r="AD1201">
            <v>0</v>
          </cell>
          <cell r="AE1201" t="str">
            <v>Superior Universitario</v>
          </cell>
          <cell r="AF1201" t="str">
            <v>Superior completo</v>
          </cell>
          <cell r="AG1201" t="str">
            <v>ABOGADO</v>
          </cell>
          <cell r="AH1201" t="str">
            <v>TITULO</v>
          </cell>
        </row>
        <row r="1202">
          <cell r="S1202" t="str">
            <v>74495253</v>
          </cell>
          <cell r="T1202" t="str">
            <v>VALERIA MILUSKA</v>
          </cell>
          <cell r="U1202" t="str">
            <v>UGARTE</v>
          </cell>
          <cell r="V1202" t="str">
            <v>CARBAJAL</v>
          </cell>
          <cell r="W1202" t="str">
            <v>SIN DATOS</v>
          </cell>
          <cell r="X1202" t="str">
            <v>09/06/1994</v>
          </cell>
          <cell r="Y1202" t="str">
            <v>Femenino</v>
          </cell>
          <cell r="Z1202" t="str">
            <v>Soltero</v>
          </cell>
          <cell r="AA1202" t="str">
            <v>EL SAUCE</v>
          </cell>
          <cell r="AB1202">
            <v>0</v>
          </cell>
          <cell r="AC1202">
            <v>0</v>
          </cell>
          <cell r="AD1202">
            <v>0</v>
          </cell>
          <cell r="AE1202" t="str">
            <v>Superior Universitario</v>
          </cell>
          <cell r="AF1202" t="str">
            <v>Superior incompleto</v>
          </cell>
          <cell r="AG1202" t="str">
            <v>MEDICO CIRUJANO</v>
          </cell>
          <cell r="AH1202" t="str">
            <v>ESTUDIANTE</v>
          </cell>
        </row>
        <row r="1203">
          <cell r="S1203" t="str">
            <v>70021887</v>
          </cell>
          <cell r="T1203" t="str">
            <v>MARYLUZ</v>
          </cell>
          <cell r="U1203" t="str">
            <v>RAMIREZ</v>
          </cell>
          <cell r="V1203" t="str">
            <v>GUTIERREZ</v>
          </cell>
          <cell r="W1203" t="str">
            <v>SIN DATOS</v>
          </cell>
          <cell r="X1203" t="str">
            <v>03/10/1990</v>
          </cell>
          <cell r="Y1203" t="str">
            <v>Femenino</v>
          </cell>
          <cell r="Z1203" t="str">
            <v>Soltero</v>
          </cell>
          <cell r="AA1203" t="str">
            <v>BARRIO LLIMPE S/N</v>
          </cell>
          <cell r="AB1203">
            <v>0</v>
          </cell>
          <cell r="AC1203">
            <v>0</v>
          </cell>
          <cell r="AD1203">
            <v>0</v>
          </cell>
          <cell r="AE1203" t="str">
            <v>Superior Universitario</v>
          </cell>
          <cell r="AF1203" t="str">
            <v>Superior completo</v>
          </cell>
          <cell r="AG1203" t="str">
            <v>ECONOMISTA</v>
          </cell>
          <cell r="AH1203" t="str">
            <v>BACHILLER</v>
          </cell>
        </row>
        <row r="1204">
          <cell r="S1204" t="str">
            <v>70172218</v>
          </cell>
          <cell r="T1204" t="str">
            <v>KATHERINE YURICO</v>
          </cell>
          <cell r="U1204" t="str">
            <v>ROJAS</v>
          </cell>
          <cell r="V1204" t="str">
            <v>CACERES</v>
          </cell>
          <cell r="W1204" t="str">
            <v>SIN DATOS</v>
          </cell>
          <cell r="X1204" t="str">
            <v>06/10/1993</v>
          </cell>
          <cell r="Y1204" t="str">
            <v>Femenino</v>
          </cell>
          <cell r="Z1204" t="str">
            <v>Soltero</v>
          </cell>
          <cell r="AA1204" t="str">
            <v>JR.PARINACOCHAS 280</v>
          </cell>
          <cell r="AB1204">
            <v>0</v>
          </cell>
          <cell r="AC1204">
            <v>0</v>
          </cell>
          <cell r="AD1204">
            <v>0</v>
          </cell>
          <cell r="AE1204" t="str">
            <v>Superior Universitario</v>
          </cell>
          <cell r="AF1204" t="str">
            <v>Superior completo</v>
          </cell>
          <cell r="AG1204" t="str">
            <v>OBSTETRA</v>
          </cell>
          <cell r="AH1204" t="str">
            <v>TITULO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opLeftCell="A34" zoomScaleNormal="100" zoomScaleSheetLayoutView="100" zoomScalePageLayoutView="85" workbookViewId="0">
      <selection activeCell="B26" sqref="B26:E26"/>
    </sheetView>
  </sheetViews>
  <sheetFormatPr baseColWidth="10" defaultColWidth="11.42578125" defaultRowHeight="12.75" x14ac:dyDescent="0.2"/>
  <cols>
    <col min="1" max="1" width="19.85546875" style="102" customWidth="1"/>
    <col min="2" max="2" width="69.85546875" style="103" customWidth="1"/>
    <col min="3" max="5" width="8.7109375" style="102" customWidth="1"/>
    <col min="6" max="16384" width="11.42578125" style="102"/>
  </cols>
  <sheetData>
    <row r="1" spans="1:512" s="101" customFormat="1" ht="15.75" x14ac:dyDescent="0.2">
      <c r="A1" s="99" t="s">
        <v>384</v>
      </c>
      <c r="B1" s="100"/>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c r="IW1" s="106"/>
      <c r="IX1" s="106"/>
      <c r="IY1" s="106"/>
      <c r="IZ1" s="106"/>
      <c r="JA1" s="106"/>
      <c r="JB1" s="106"/>
      <c r="JC1" s="106"/>
      <c r="JD1" s="106"/>
      <c r="JE1" s="106"/>
      <c r="JF1" s="106"/>
      <c r="JG1" s="106"/>
      <c r="JH1" s="106"/>
      <c r="JI1" s="106"/>
      <c r="JJ1" s="106"/>
      <c r="JK1" s="106"/>
      <c r="JL1" s="106"/>
      <c r="JM1" s="106"/>
      <c r="JN1" s="106"/>
      <c r="JO1" s="106"/>
      <c r="JP1" s="106"/>
      <c r="JQ1" s="106"/>
      <c r="JR1" s="106"/>
      <c r="JS1" s="106"/>
      <c r="JT1" s="106"/>
      <c r="JU1" s="106"/>
      <c r="JV1" s="106"/>
      <c r="JW1" s="106"/>
      <c r="JX1" s="106"/>
      <c r="JY1" s="106"/>
      <c r="JZ1" s="106"/>
      <c r="KA1" s="106"/>
      <c r="KB1" s="106"/>
      <c r="KC1" s="106"/>
      <c r="KD1" s="106"/>
      <c r="KE1" s="106"/>
      <c r="KF1" s="106"/>
      <c r="KG1" s="106"/>
      <c r="KH1" s="106"/>
      <c r="KI1" s="106"/>
      <c r="KJ1" s="106"/>
      <c r="KK1" s="106"/>
      <c r="KL1" s="106"/>
      <c r="KM1" s="106"/>
      <c r="KN1" s="106"/>
      <c r="KO1" s="106"/>
      <c r="KP1" s="106"/>
      <c r="KQ1" s="106"/>
      <c r="KR1" s="106"/>
      <c r="KS1" s="106"/>
      <c r="KT1" s="106"/>
      <c r="KU1" s="106"/>
      <c r="KV1" s="106"/>
      <c r="KW1" s="106"/>
      <c r="KX1" s="106"/>
      <c r="KY1" s="106"/>
      <c r="KZ1" s="106"/>
      <c r="LA1" s="106"/>
      <c r="LB1" s="106"/>
      <c r="LC1" s="106"/>
      <c r="LD1" s="106"/>
      <c r="LE1" s="106"/>
      <c r="LF1" s="106"/>
      <c r="LG1" s="106"/>
      <c r="LH1" s="106"/>
      <c r="LI1" s="106"/>
      <c r="LJ1" s="106"/>
      <c r="LK1" s="106"/>
      <c r="LL1" s="106"/>
      <c r="LM1" s="106"/>
      <c r="LN1" s="106"/>
      <c r="LO1" s="106"/>
      <c r="LP1" s="106"/>
      <c r="LQ1" s="106"/>
      <c r="LR1" s="106"/>
      <c r="LS1" s="106"/>
      <c r="LT1" s="106"/>
      <c r="LU1" s="106"/>
      <c r="LV1" s="106"/>
      <c r="LW1" s="106"/>
      <c r="LX1" s="106"/>
      <c r="LY1" s="106"/>
      <c r="LZ1" s="106"/>
      <c r="MA1" s="106"/>
      <c r="MB1" s="106"/>
      <c r="MC1" s="106"/>
      <c r="MD1" s="106"/>
      <c r="ME1" s="106"/>
      <c r="MF1" s="106"/>
      <c r="MG1" s="106"/>
      <c r="MH1" s="106"/>
      <c r="MI1" s="106"/>
      <c r="MJ1" s="106"/>
      <c r="MK1" s="106"/>
      <c r="ML1" s="106"/>
      <c r="MM1" s="106"/>
      <c r="MN1" s="106"/>
      <c r="MO1" s="106"/>
      <c r="MP1" s="106"/>
      <c r="MQ1" s="106"/>
      <c r="MR1" s="106"/>
      <c r="MS1" s="106"/>
      <c r="MT1" s="106"/>
      <c r="MU1" s="106"/>
      <c r="MV1" s="106"/>
      <c r="MW1" s="106"/>
      <c r="MX1" s="106"/>
      <c r="MY1" s="106"/>
      <c r="MZ1" s="106"/>
      <c r="NA1" s="106"/>
      <c r="NB1" s="106"/>
      <c r="NC1" s="106"/>
      <c r="ND1" s="106"/>
      <c r="NE1" s="106"/>
      <c r="NF1" s="106"/>
      <c r="NG1" s="106"/>
      <c r="NH1" s="106"/>
      <c r="NI1" s="106"/>
      <c r="NJ1" s="106"/>
      <c r="NK1" s="106"/>
      <c r="NL1" s="106"/>
      <c r="NM1" s="106"/>
      <c r="NN1" s="106"/>
      <c r="NO1" s="106"/>
      <c r="NP1" s="106"/>
      <c r="NQ1" s="106"/>
      <c r="NR1" s="106"/>
      <c r="NS1" s="106"/>
      <c r="NT1" s="106"/>
      <c r="NU1" s="106"/>
      <c r="NV1" s="106"/>
      <c r="NW1" s="106"/>
      <c r="NX1" s="106"/>
      <c r="NY1" s="106"/>
      <c r="NZ1" s="106"/>
      <c r="OA1" s="106"/>
      <c r="OB1" s="106"/>
      <c r="OC1" s="106"/>
      <c r="OD1" s="106"/>
      <c r="OE1" s="106"/>
      <c r="OF1" s="106"/>
      <c r="OG1" s="106"/>
      <c r="OH1" s="106"/>
      <c r="OI1" s="106"/>
      <c r="OJ1" s="106"/>
      <c r="OK1" s="106"/>
      <c r="OL1" s="106"/>
      <c r="OM1" s="106"/>
      <c r="ON1" s="106"/>
      <c r="OO1" s="106"/>
      <c r="OP1" s="106"/>
      <c r="OQ1" s="106"/>
      <c r="OR1" s="106"/>
      <c r="OS1" s="106"/>
      <c r="OT1" s="106"/>
      <c r="OU1" s="106"/>
      <c r="OV1" s="106"/>
      <c r="OW1" s="106"/>
      <c r="OX1" s="106"/>
      <c r="OY1" s="106"/>
      <c r="OZ1" s="106"/>
      <c r="PA1" s="106"/>
      <c r="PB1" s="106"/>
      <c r="PC1" s="106"/>
      <c r="PD1" s="106"/>
      <c r="PE1" s="106"/>
      <c r="PF1" s="106"/>
      <c r="PG1" s="106"/>
      <c r="PH1" s="106"/>
      <c r="PI1" s="106"/>
      <c r="PJ1" s="106"/>
      <c r="PK1" s="106"/>
      <c r="PL1" s="106"/>
      <c r="PM1" s="106"/>
      <c r="PN1" s="106"/>
      <c r="PO1" s="106"/>
      <c r="PP1" s="106"/>
      <c r="PQ1" s="106"/>
      <c r="PR1" s="106"/>
      <c r="PS1" s="106"/>
      <c r="PT1" s="106"/>
      <c r="PU1" s="106"/>
      <c r="PV1" s="106"/>
      <c r="PW1" s="106"/>
      <c r="PX1" s="106"/>
      <c r="PY1" s="106"/>
      <c r="PZ1" s="106"/>
      <c r="QA1" s="106"/>
      <c r="QB1" s="106"/>
      <c r="QC1" s="106"/>
      <c r="QD1" s="106"/>
      <c r="QE1" s="106"/>
      <c r="QF1" s="106"/>
      <c r="QG1" s="106"/>
      <c r="QH1" s="106"/>
      <c r="QI1" s="106"/>
      <c r="QJ1" s="106"/>
      <c r="QK1" s="106"/>
      <c r="QL1" s="106"/>
      <c r="QM1" s="106"/>
      <c r="QN1" s="106"/>
      <c r="QO1" s="106"/>
      <c r="QP1" s="106"/>
      <c r="QQ1" s="106"/>
      <c r="QR1" s="106"/>
      <c r="QS1" s="106"/>
      <c r="QT1" s="106"/>
      <c r="QU1" s="106"/>
      <c r="QV1" s="106"/>
      <c r="QW1" s="106"/>
      <c r="QX1" s="106"/>
      <c r="QY1" s="106"/>
      <c r="QZ1" s="106"/>
      <c r="RA1" s="106"/>
      <c r="RB1" s="106"/>
      <c r="RC1" s="106"/>
      <c r="RD1" s="106"/>
      <c r="RE1" s="106"/>
      <c r="RF1" s="106"/>
      <c r="RG1" s="106"/>
      <c r="RH1" s="106"/>
      <c r="RI1" s="106"/>
      <c r="RJ1" s="106"/>
      <c r="RK1" s="106"/>
      <c r="RL1" s="106"/>
      <c r="RM1" s="106"/>
      <c r="RN1" s="106"/>
      <c r="RO1" s="106"/>
      <c r="RP1" s="106"/>
      <c r="RQ1" s="106"/>
      <c r="RR1" s="106"/>
      <c r="RS1" s="106"/>
      <c r="RT1" s="106"/>
      <c r="RU1" s="106"/>
      <c r="RV1" s="106"/>
      <c r="RW1" s="106"/>
      <c r="RX1" s="106"/>
      <c r="RY1" s="106"/>
      <c r="RZ1" s="106"/>
      <c r="SA1" s="106"/>
      <c r="SB1" s="106"/>
      <c r="SC1" s="106"/>
      <c r="SD1" s="106"/>
      <c r="SE1" s="106"/>
      <c r="SF1" s="106"/>
      <c r="SG1" s="106"/>
      <c r="SH1" s="106"/>
      <c r="SI1" s="106"/>
      <c r="SJ1" s="106"/>
      <c r="SK1" s="106"/>
      <c r="SL1" s="106"/>
      <c r="SM1" s="106"/>
      <c r="SN1" s="106"/>
      <c r="SO1" s="106"/>
      <c r="SP1" s="106"/>
      <c r="SQ1" s="106"/>
      <c r="SR1" s="106"/>
    </row>
    <row r="2" spans="1:512" x14ac:dyDescent="0.2">
      <c r="C2" s="104"/>
      <c r="D2" s="104"/>
      <c r="E2" s="108"/>
      <c r="F2" s="107"/>
    </row>
    <row r="3" spans="1:512" x14ac:dyDescent="0.2">
      <c r="A3" s="105" t="s">
        <v>403</v>
      </c>
      <c r="E3" s="107"/>
      <c r="F3" s="107"/>
    </row>
    <row r="4" spans="1:512" x14ac:dyDescent="0.2">
      <c r="E4" s="107"/>
      <c r="F4" s="107"/>
    </row>
    <row r="5" spans="1:512" s="229" customFormat="1" ht="27" customHeight="1" x14ac:dyDescent="0.2">
      <c r="A5" s="234" t="s">
        <v>385</v>
      </c>
      <c r="B5" s="861" t="s">
        <v>455</v>
      </c>
      <c r="C5" s="862"/>
      <c r="D5" s="862"/>
      <c r="E5" s="863"/>
      <c r="F5" s="230"/>
    </row>
    <row r="6" spans="1:512" x14ac:dyDescent="0.2">
      <c r="A6" s="105"/>
      <c r="B6" s="228"/>
      <c r="C6" s="229"/>
      <c r="D6" s="229"/>
      <c r="E6" s="230"/>
      <c r="F6" s="107"/>
    </row>
    <row r="7" spans="1:512" x14ac:dyDescent="0.2">
      <c r="A7" s="105" t="s">
        <v>404</v>
      </c>
      <c r="B7" s="228"/>
      <c r="C7" s="229"/>
      <c r="D7" s="229"/>
      <c r="E7" s="230"/>
      <c r="F7" s="107"/>
    </row>
    <row r="8" spans="1:512" x14ac:dyDescent="0.2">
      <c r="A8" s="105"/>
      <c r="B8" s="228"/>
      <c r="C8" s="229"/>
      <c r="D8" s="229"/>
      <c r="E8" s="230"/>
      <c r="F8" s="107"/>
    </row>
    <row r="9" spans="1:512" s="229" customFormat="1" ht="27" customHeight="1" x14ac:dyDescent="0.2">
      <c r="A9" s="234" t="s">
        <v>386</v>
      </c>
      <c r="B9" s="861" t="s">
        <v>456</v>
      </c>
      <c r="C9" s="862"/>
      <c r="D9" s="862"/>
      <c r="E9" s="863"/>
      <c r="F9" s="230"/>
    </row>
    <row r="10" spans="1:512" s="229" customFormat="1" ht="27" customHeight="1" x14ac:dyDescent="0.2">
      <c r="A10" s="234" t="s">
        <v>387</v>
      </c>
      <c r="B10" s="861" t="s">
        <v>457</v>
      </c>
      <c r="C10" s="862"/>
      <c r="D10" s="862"/>
      <c r="E10" s="863"/>
      <c r="F10" s="230"/>
    </row>
    <row r="11" spans="1:512" s="229" customFormat="1" ht="27" customHeight="1" x14ac:dyDescent="0.2">
      <c r="A11" s="234" t="s">
        <v>388</v>
      </c>
      <c r="B11" s="861" t="s">
        <v>458</v>
      </c>
      <c r="C11" s="862"/>
      <c r="D11" s="862"/>
      <c r="E11" s="863"/>
      <c r="F11" s="230"/>
    </row>
    <row r="12" spans="1:512" s="229" customFormat="1" ht="27" customHeight="1" x14ac:dyDescent="0.2">
      <c r="A12" s="234" t="s">
        <v>389</v>
      </c>
      <c r="B12" s="861" t="s">
        <v>459</v>
      </c>
      <c r="C12" s="862"/>
      <c r="D12" s="862"/>
      <c r="E12" s="863"/>
      <c r="F12" s="230"/>
    </row>
    <row r="13" spans="1:512" s="229" customFormat="1" ht="27" customHeight="1" x14ac:dyDescent="0.2">
      <c r="A13" s="234" t="s">
        <v>390</v>
      </c>
      <c r="B13" s="861" t="s">
        <v>460</v>
      </c>
      <c r="C13" s="862"/>
      <c r="D13" s="862"/>
      <c r="E13" s="863"/>
      <c r="F13" s="230"/>
    </row>
    <row r="14" spans="1:512" s="229" customFormat="1" ht="27" customHeight="1" x14ac:dyDescent="0.2">
      <c r="A14" s="234" t="s">
        <v>391</v>
      </c>
      <c r="B14" s="861" t="s">
        <v>461</v>
      </c>
      <c r="C14" s="862"/>
      <c r="D14" s="862"/>
      <c r="E14" s="863"/>
      <c r="F14" s="230"/>
    </row>
    <row r="15" spans="1:512" s="229" customFormat="1" ht="27" customHeight="1" x14ac:dyDescent="0.2">
      <c r="A15" s="234" t="s">
        <v>392</v>
      </c>
      <c r="B15" s="861" t="s">
        <v>462</v>
      </c>
      <c r="C15" s="862"/>
      <c r="D15" s="862"/>
      <c r="E15" s="863"/>
      <c r="F15" s="230"/>
    </row>
    <row r="16" spans="1:512" x14ac:dyDescent="0.2">
      <c r="A16" s="105"/>
      <c r="B16" s="228"/>
      <c r="C16" s="229"/>
      <c r="D16" s="229"/>
      <c r="E16" s="230"/>
      <c r="F16" s="107"/>
    </row>
    <row r="17" spans="1:6" x14ac:dyDescent="0.2">
      <c r="A17" s="105" t="s">
        <v>405</v>
      </c>
      <c r="B17" s="228"/>
      <c r="C17" s="229"/>
      <c r="D17" s="229"/>
      <c r="E17" s="230"/>
      <c r="F17" s="107"/>
    </row>
    <row r="18" spans="1:6" x14ac:dyDescent="0.2">
      <c r="A18" s="105"/>
      <c r="B18" s="228"/>
      <c r="C18" s="229"/>
      <c r="D18" s="229"/>
      <c r="E18" s="230"/>
      <c r="F18" s="107"/>
    </row>
    <row r="19" spans="1:6" s="229" customFormat="1" ht="27" customHeight="1" x14ac:dyDescent="0.2">
      <c r="A19" s="234" t="s">
        <v>393</v>
      </c>
      <c r="B19" s="861" t="s">
        <v>463</v>
      </c>
      <c r="C19" s="862"/>
      <c r="D19" s="862"/>
      <c r="E19" s="863"/>
      <c r="F19" s="230"/>
    </row>
    <row r="20" spans="1:6" s="229" customFormat="1" ht="27" customHeight="1" x14ac:dyDescent="0.2">
      <c r="A20" s="234" t="s">
        <v>394</v>
      </c>
      <c r="B20" s="861" t="s">
        <v>464</v>
      </c>
      <c r="C20" s="862"/>
      <c r="D20" s="862"/>
      <c r="E20" s="863"/>
      <c r="F20" s="230"/>
    </row>
    <row r="21" spans="1:6" s="229" customFormat="1" ht="27" customHeight="1" x14ac:dyDescent="0.2">
      <c r="A21" s="234" t="s">
        <v>395</v>
      </c>
      <c r="B21" s="861" t="s">
        <v>465</v>
      </c>
      <c r="C21" s="862"/>
      <c r="D21" s="862"/>
      <c r="E21" s="863"/>
      <c r="F21" s="230"/>
    </row>
    <row r="22" spans="1:6" x14ac:dyDescent="0.2">
      <c r="A22" s="105"/>
      <c r="B22" s="228"/>
      <c r="C22" s="229"/>
      <c r="D22" s="229"/>
      <c r="E22" s="230"/>
      <c r="F22" s="107"/>
    </row>
    <row r="23" spans="1:6" x14ac:dyDescent="0.2">
      <c r="A23" s="105" t="s">
        <v>406</v>
      </c>
      <c r="B23" s="228"/>
      <c r="C23" s="229"/>
      <c r="D23" s="229"/>
      <c r="E23" s="230"/>
      <c r="F23" s="107"/>
    </row>
    <row r="24" spans="1:6" x14ac:dyDescent="0.2">
      <c r="A24" s="105"/>
      <c r="B24" s="228"/>
      <c r="C24" s="229"/>
      <c r="D24" s="229"/>
      <c r="E24" s="230"/>
      <c r="F24" s="107"/>
    </row>
    <row r="25" spans="1:6" s="229" customFormat="1" ht="27" customHeight="1" x14ac:dyDescent="0.2">
      <c r="A25" s="234" t="s">
        <v>396</v>
      </c>
      <c r="B25" s="861" t="s">
        <v>466</v>
      </c>
      <c r="C25" s="862"/>
      <c r="D25" s="862"/>
      <c r="E25" s="863"/>
      <c r="F25" s="230"/>
    </row>
    <row r="26" spans="1:6" s="229" customFormat="1" ht="27" customHeight="1" x14ac:dyDescent="0.2">
      <c r="A26" s="234" t="s">
        <v>397</v>
      </c>
      <c r="B26" s="861" t="s">
        <v>467</v>
      </c>
      <c r="C26" s="862"/>
      <c r="D26" s="862"/>
      <c r="E26" s="863"/>
      <c r="F26" s="230"/>
    </row>
    <row r="27" spans="1:6" s="229" customFormat="1" ht="27" customHeight="1" x14ac:dyDescent="0.2">
      <c r="A27" s="234" t="s">
        <v>398</v>
      </c>
      <c r="B27" s="861" t="s">
        <v>468</v>
      </c>
      <c r="C27" s="862"/>
      <c r="D27" s="862"/>
      <c r="E27" s="863"/>
      <c r="F27" s="230"/>
    </row>
    <row r="28" spans="1:6" s="229" customFormat="1" ht="27" customHeight="1" x14ac:dyDescent="0.2">
      <c r="A28" s="234" t="s">
        <v>399</v>
      </c>
      <c r="B28" s="861" t="s">
        <v>469</v>
      </c>
      <c r="C28" s="862"/>
      <c r="D28" s="862"/>
      <c r="E28" s="863"/>
      <c r="F28" s="230"/>
    </row>
    <row r="29" spans="1:6" s="229" customFormat="1" ht="27" customHeight="1" x14ac:dyDescent="0.2">
      <c r="A29" s="234" t="s">
        <v>400</v>
      </c>
      <c r="B29" s="861" t="s">
        <v>470</v>
      </c>
      <c r="C29" s="862"/>
      <c r="D29" s="862"/>
      <c r="E29" s="863"/>
      <c r="F29" s="230"/>
    </row>
    <row r="30" spans="1:6" x14ac:dyDescent="0.2">
      <c r="A30" s="105"/>
      <c r="B30" s="228"/>
      <c r="C30" s="229"/>
      <c r="D30" s="229"/>
      <c r="E30" s="230"/>
      <c r="F30" s="107"/>
    </row>
    <row r="31" spans="1:6" x14ac:dyDescent="0.2">
      <c r="A31" s="105" t="s">
        <v>24</v>
      </c>
      <c r="B31" s="228"/>
      <c r="C31" s="229"/>
      <c r="D31" s="229"/>
      <c r="E31" s="230"/>
      <c r="F31" s="107"/>
    </row>
    <row r="32" spans="1:6" x14ac:dyDescent="0.2">
      <c r="A32" s="105"/>
      <c r="B32" s="228"/>
      <c r="C32" s="229"/>
      <c r="D32" s="229"/>
      <c r="E32" s="230"/>
      <c r="F32" s="107"/>
    </row>
    <row r="33" spans="1:6" s="229" customFormat="1" ht="27" customHeight="1" x14ac:dyDescent="0.2">
      <c r="A33" s="234" t="s">
        <v>401</v>
      </c>
      <c r="B33" s="861" t="s">
        <v>471</v>
      </c>
      <c r="C33" s="862"/>
      <c r="D33" s="862"/>
      <c r="E33" s="863"/>
      <c r="F33" s="230"/>
    </row>
    <row r="34" spans="1:6" s="229" customFormat="1" ht="27" customHeight="1" x14ac:dyDescent="0.2">
      <c r="A34" s="234" t="s">
        <v>402</v>
      </c>
      <c r="B34" s="861" t="s">
        <v>472</v>
      </c>
      <c r="C34" s="862"/>
      <c r="D34" s="862"/>
      <c r="E34" s="863"/>
      <c r="F34" s="230"/>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B46"/>
  <sheetViews>
    <sheetView zoomScaleNormal="100" zoomScaleSheetLayoutView="90" zoomScalePageLayoutView="85" workbookViewId="0">
      <selection activeCell="K27" sqref="K27"/>
    </sheetView>
  </sheetViews>
  <sheetFormatPr baseColWidth="10" defaultColWidth="11.42578125" defaultRowHeight="12.75" x14ac:dyDescent="0.2"/>
  <cols>
    <col min="1" max="1" width="41.28515625" style="22" customWidth="1"/>
    <col min="2" max="2" width="9" style="22" bestFit="1" customWidth="1"/>
    <col min="3" max="10" width="7" style="22" customWidth="1"/>
    <col min="11" max="11" width="8.85546875" style="22" customWidth="1"/>
    <col min="12" max="12" width="13.42578125" style="22" bestFit="1" customWidth="1"/>
    <col min="13" max="22" width="7" style="22" customWidth="1"/>
    <col min="23" max="23" width="13.42578125" style="22" bestFit="1" customWidth="1"/>
    <col min="24" max="24" width="1.7109375" style="88" customWidth="1"/>
    <col min="25" max="28" width="10.7109375" customWidth="1"/>
    <col min="29" max="16384" width="11.42578125" style="109"/>
  </cols>
  <sheetData>
    <row r="1" spans="1:28" s="114" customFormat="1" ht="15.75" x14ac:dyDescent="0.2">
      <c r="A1" s="218" t="s">
        <v>431</v>
      </c>
      <c r="B1" s="113"/>
      <c r="C1" s="113"/>
      <c r="D1" s="113"/>
      <c r="E1" s="113"/>
      <c r="F1" s="113"/>
      <c r="G1" s="113"/>
      <c r="H1" s="113"/>
      <c r="I1" s="113"/>
      <c r="J1" s="113"/>
      <c r="K1" s="113"/>
      <c r="L1" s="113"/>
      <c r="M1" s="113"/>
      <c r="N1" s="113"/>
      <c r="O1" s="113"/>
      <c r="P1" s="113"/>
      <c r="Q1" s="113"/>
      <c r="R1" s="113"/>
      <c r="S1" s="113"/>
      <c r="T1" s="113"/>
      <c r="U1" s="113"/>
      <c r="V1" s="113"/>
      <c r="W1" s="113"/>
      <c r="X1" s="115"/>
    </row>
    <row r="2" spans="1:28" s="114" customFormat="1" ht="15.75" x14ac:dyDescent="0.2">
      <c r="A2" s="218" t="s">
        <v>366</v>
      </c>
      <c r="B2" s="113"/>
      <c r="C2" s="113"/>
      <c r="D2" s="113"/>
      <c r="E2" s="113"/>
      <c r="F2" s="113"/>
      <c r="G2" s="113"/>
      <c r="H2" s="113"/>
      <c r="I2" s="113"/>
      <c r="J2" s="113"/>
      <c r="K2" s="113"/>
      <c r="L2" s="113"/>
      <c r="M2" s="113"/>
      <c r="N2" s="113"/>
      <c r="O2" s="113"/>
      <c r="P2" s="113"/>
      <c r="Q2" s="113"/>
      <c r="R2" s="113"/>
      <c r="S2" s="113"/>
      <c r="T2" s="113"/>
      <c r="U2" s="113"/>
      <c r="V2" s="113"/>
      <c r="W2" s="113"/>
      <c r="X2" s="115"/>
    </row>
    <row r="3" spans="1:28" s="92" customFormat="1" ht="15.75" x14ac:dyDescent="0.25">
      <c r="A3" s="219" t="s">
        <v>368</v>
      </c>
      <c r="X3" s="87"/>
    </row>
    <row r="4" spans="1:28" ht="13.5" thickBot="1" x14ac:dyDescent="0.25">
      <c r="L4" s="23"/>
      <c r="W4" s="23"/>
    </row>
    <row r="5" spans="1:28" s="55" customFormat="1" ht="26.25" customHeight="1" x14ac:dyDescent="0.2">
      <c r="A5" s="147" t="s">
        <v>10</v>
      </c>
      <c r="B5" s="917" t="s">
        <v>476</v>
      </c>
      <c r="C5" s="918"/>
      <c r="D5" s="918"/>
      <c r="E5" s="918"/>
      <c r="F5" s="918"/>
      <c r="G5" s="918"/>
      <c r="H5" s="918"/>
      <c r="I5" s="918"/>
      <c r="J5" s="918"/>
      <c r="K5" s="918"/>
      <c r="L5" s="919"/>
      <c r="M5" s="917" t="s">
        <v>477</v>
      </c>
      <c r="N5" s="918"/>
      <c r="O5" s="918"/>
      <c r="P5" s="918"/>
      <c r="Q5" s="918"/>
      <c r="R5" s="918"/>
      <c r="S5" s="918"/>
      <c r="T5" s="918"/>
      <c r="U5" s="918"/>
      <c r="V5" s="918"/>
      <c r="W5" s="919"/>
      <c r="X5" s="89"/>
    </row>
    <row r="6" spans="1:28" s="56" customFormat="1" ht="99.95" customHeight="1" x14ac:dyDescent="0.2">
      <c r="A6" s="148" t="s">
        <v>9</v>
      </c>
      <c r="B6" s="149" t="s">
        <v>369</v>
      </c>
      <c r="C6" s="149" t="s">
        <v>136</v>
      </c>
      <c r="D6" s="150" t="s">
        <v>325</v>
      </c>
      <c r="E6" s="150" t="s">
        <v>319</v>
      </c>
      <c r="F6" s="150" t="s">
        <v>327</v>
      </c>
      <c r="G6" s="150" t="s">
        <v>328</v>
      </c>
      <c r="H6" s="150" t="s">
        <v>329</v>
      </c>
      <c r="I6" s="150" t="s">
        <v>336</v>
      </c>
      <c r="J6" s="151" t="s">
        <v>331</v>
      </c>
      <c r="K6" s="152" t="s">
        <v>333</v>
      </c>
      <c r="L6" s="153" t="s">
        <v>335</v>
      </c>
      <c r="M6" s="149" t="s">
        <v>369</v>
      </c>
      <c r="N6" s="149" t="s">
        <v>136</v>
      </c>
      <c r="O6" s="150" t="s">
        <v>325</v>
      </c>
      <c r="P6" s="150" t="s">
        <v>319</v>
      </c>
      <c r="Q6" s="150" t="s">
        <v>327</v>
      </c>
      <c r="R6" s="150" t="s">
        <v>328</v>
      </c>
      <c r="S6" s="150" t="s">
        <v>329</v>
      </c>
      <c r="T6" s="150" t="s">
        <v>336</v>
      </c>
      <c r="U6" s="151" t="s">
        <v>331</v>
      </c>
      <c r="V6" s="152" t="s">
        <v>333</v>
      </c>
      <c r="W6" s="153" t="s">
        <v>334</v>
      </c>
      <c r="X6" s="90"/>
    </row>
    <row r="7" spans="1:28" x14ac:dyDescent="0.2">
      <c r="A7" s="27"/>
      <c r="B7" s="24"/>
      <c r="C7" s="24"/>
      <c r="D7" s="24"/>
      <c r="E7" s="24"/>
      <c r="F7" s="24"/>
      <c r="G7" s="24"/>
      <c r="H7" s="24"/>
      <c r="I7" s="24"/>
      <c r="J7" s="24"/>
      <c r="K7" s="24"/>
      <c r="L7" s="31"/>
      <c r="M7" s="24"/>
      <c r="N7" s="24"/>
      <c r="O7" s="24"/>
      <c r="P7" s="24"/>
      <c r="Q7" s="24"/>
      <c r="R7" s="24"/>
      <c r="S7" s="24"/>
      <c r="T7" s="24"/>
      <c r="U7" s="24"/>
      <c r="V7" s="24"/>
      <c r="W7" s="31"/>
      <c r="AA7" s="109"/>
      <c r="AB7" s="109"/>
    </row>
    <row r="8" spans="1:28" x14ac:dyDescent="0.2">
      <c r="A8" s="28" t="s">
        <v>7</v>
      </c>
      <c r="B8" s="29"/>
      <c r="C8" s="29"/>
      <c r="D8" s="29"/>
      <c r="E8" s="29"/>
      <c r="F8" s="29"/>
      <c r="G8" s="29"/>
      <c r="H8" s="29"/>
      <c r="I8" s="29"/>
      <c r="J8" s="29"/>
      <c r="K8" s="29"/>
      <c r="L8" s="30"/>
      <c r="M8" s="29"/>
      <c r="N8" s="29"/>
      <c r="O8" s="29"/>
      <c r="P8" s="29"/>
      <c r="Q8" s="29"/>
      <c r="R8" s="29"/>
      <c r="S8" s="29"/>
      <c r="T8" s="29"/>
      <c r="U8" s="29"/>
      <c r="V8" s="29"/>
      <c r="W8" s="758"/>
      <c r="X8" s="91"/>
      <c r="AA8" s="109"/>
      <c r="AB8" s="109"/>
    </row>
    <row r="9" spans="1:28" x14ac:dyDescent="0.2">
      <c r="A9" s="27" t="s">
        <v>3</v>
      </c>
      <c r="B9" s="24">
        <v>0</v>
      </c>
      <c r="C9" s="24"/>
      <c r="D9" s="24"/>
      <c r="E9" s="24"/>
      <c r="F9" s="24"/>
      <c r="G9" s="24"/>
      <c r="H9" s="24"/>
      <c r="I9" s="24"/>
      <c r="J9" s="24"/>
      <c r="K9" s="24">
        <f>SUM(B9:J9)</f>
        <v>0</v>
      </c>
      <c r="L9" s="31"/>
      <c r="M9" s="24">
        <v>0</v>
      </c>
      <c r="N9" s="24"/>
      <c r="O9" s="24"/>
      <c r="P9" s="24"/>
      <c r="Q9" s="24"/>
      <c r="R9" s="24"/>
      <c r="S9" s="24"/>
      <c r="T9" s="24"/>
      <c r="U9" s="24"/>
      <c r="V9" s="24">
        <f>SUM(M9:U9)</f>
        <v>0</v>
      </c>
      <c r="W9" s="759"/>
      <c r="AA9" s="109"/>
      <c r="AB9" s="109"/>
    </row>
    <row r="10" spans="1:28" x14ac:dyDescent="0.2">
      <c r="A10" s="27" t="s">
        <v>608</v>
      </c>
      <c r="B10" s="24">
        <v>1</v>
      </c>
      <c r="C10" s="24"/>
      <c r="D10" s="24"/>
      <c r="E10" s="24"/>
      <c r="F10" s="24"/>
      <c r="G10" s="24"/>
      <c r="H10" s="24"/>
      <c r="I10" s="24"/>
      <c r="J10" s="24"/>
      <c r="K10" s="24">
        <f t="shared" ref="K10:K16" si="0">SUM(B10:J10)</f>
        <v>1</v>
      </c>
      <c r="L10" s="307">
        <f>15753.95*12</f>
        <v>189047.40000000002</v>
      </c>
      <c r="M10" s="24">
        <v>1</v>
      </c>
      <c r="N10" s="24"/>
      <c r="O10" s="24"/>
      <c r="P10" s="24"/>
      <c r="Q10" s="24"/>
      <c r="R10" s="24"/>
      <c r="S10" s="24"/>
      <c r="T10" s="24"/>
      <c r="U10" s="24"/>
      <c r="V10" s="24">
        <f t="shared" ref="V10:V16" si="1">SUM(M10:U10)</f>
        <v>1</v>
      </c>
      <c r="W10" s="759">
        <f>15753.95*12</f>
        <v>189047.40000000002</v>
      </c>
      <c r="AA10" s="109"/>
      <c r="AB10" s="109"/>
    </row>
    <row r="11" spans="1:28" x14ac:dyDescent="0.2">
      <c r="A11" s="27" t="s">
        <v>609</v>
      </c>
      <c r="B11" s="24">
        <v>2</v>
      </c>
      <c r="C11" s="24"/>
      <c r="D11" s="24"/>
      <c r="E11" s="24"/>
      <c r="F11" s="24"/>
      <c r="G11" s="24"/>
      <c r="H11" s="24"/>
      <c r="I11" s="24"/>
      <c r="J11" s="24"/>
      <c r="K11" s="24">
        <f t="shared" si="0"/>
        <v>2</v>
      </c>
      <c r="L11" s="307">
        <v>172389.32</v>
      </c>
      <c r="M11" s="24">
        <v>2</v>
      </c>
      <c r="N11" s="24"/>
      <c r="O11" s="24"/>
      <c r="P11" s="24"/>
      <c r="Q11" s="24"/>
      <c r="R11" s="24"/>
      <c r="S11" s="24"/>
      <c r="T11" s="24"/>
      <c r="U11" s="24"/>
      <c r="V11" s="24">
        <f t="shared" si="1"/>
        <v>2</v>
      </c>
      <c r="W11" s="759">
        <v>172389.32</v>
      </c>
      <c r="AA11" s="109"/>
      <c r="AB11" s="109"/>
    </row>
    <row r="12" spans="1:28" x14ac:dyDescent="0.2">
      <c r="A12" s="27" t="s">
        <v>610</v>
      </c>
      <c r="B12" s="24">
        <v>22</v>
      </c>
      <c r="C12" s="24"/>
      <c r="D12" s="24"/>
      <c r="E12" s="24"/>
      <c r="F12" s="24"/>
      <c r="G12" s="24"/>
      <c r="H12" s="24"/>
      <c r="I12" s="24"/>
      <c r="J12" s="24"/>
      <c r="K12" s="24">
        <f t="shared" si="0"/>
        <v>22</v>
      </c>
      <c r="L12" s="307">
        <v>910510.4</v>
      </c>
      <c r="M12" s="24">
        <v>22</v>
      </c>
      <c r="N12" s="24"/>
      <c r="O12" s="24"/>
      <c r="P12" s="24"/>
      <c r="Q12" s="24"/>
      <c r="R12" s="24"/>
      <c r="S12" s="24"/>
      <c r="T12" s="24"/>
      <c r="U12" s="24"/>
      <c r="V12" s="24">
        <f t="shared" si="1"/>
        <v>22</v>
      </c>
      <c r="W12" s="759">
        <v>910510.4</v>
      </c>
      <c r="AA12" s="109"/>
      <c r="AB12" s="109"/>
    </row>
    <row r="13" spans="1:28" x14ac:dyDescent="0.2">
      <c r="A13" s="27" t="s">
        <v>611</v>
      </c>
      <c r="B13" s="24">
        <v>58</v>
      </c>
      <c r="C13" s="24"/>
      <c r="D13" s="24"/>
      <c r="E13" s="24"/>
      <c r="F13" s="24"/>
      <c r="G13" s="24"/>
      <c r="H13" s="24"/>
      <c r="I13" s="24"/>
      <c r="J13" s="24"/>
      <c r="K13" s="24">
        <f t="shared" si="0"/>
        <v>58</v>
      </c>
      <c r="L13" s="307">
        <v>2282541.04</v>
      </c>
      <c r="M13" s="24">
        <v>58</v>
      </c>
      <c r="N13" s="24"/>
      <c r="O13" s="24"/>
      <c r="P13" s="24"/>
      <c r="Q13" s="24"/>
      <c r="R13" s="24"/>
      <c r="S13" s="24"/>
      <c r="T13" s="24"/>
      <c r="U13" s="24"/>
      <c r="V13" s="24">
        <f t="shared" si="1"/>
        <v>58</v>
      </c>
      <c r="W13" s="759">
        <v>2282541.04</v>
      </c>
      <c r="AA13" s="109"/>
      <c r="AB13" s="109"/>
    </row>
    <row r="14" spans="1:28" x14ac:dyDescent="0.2">
      <c r="A14" s="27" t="s">
        <v>612</v>
      </c>
      <c r="B14" s="24">
        <v>94</v>
      </c>
      <c r="C14" s="24"/>
      <c r="D14" s="24"/>
      <c r="E14" s="24"/>
      <c r="F14" s="24"/>
      <c r="G14" s="24"/>
      <c r="H14" s="24"/>
      <c r="I14" s="24"/>
      <c r="J14" s="24"/>
      <c r="K14" s="24">
        <f t="shared" si="0"/>
        <v>94</v>
      </c>
      <c r="L14" s="307">
        <v>3402665.2</v>
      </c>
      <c r="M14" s="24">
        <v>94</v>
      </c>
      <c r="N14" s="24"/>
      <c r="O14" s="24"/>
      <c r="P14" s="24"/>
      <c r="Q14" s="24"/>
      <c r="R14" s="24"/>
      <c r="S14" s="24"/>
      <c r="T14" s="24"/>
      <c r="U14" s="24"/>
      <c r="V14" s="24">
        <f t="shared" si="1"/>
        <v>94</v>
      </c>
      <c r="W14" s="759">
        <v>3402665.2</v>
      </c>
      <c r="AA14" s="109"/>
      <c r="AB14" s="109"/>
    </row>
    <row r="15" spans="1:28" x14ac:dyDescent="0.2">
      <c r="A15" s="27" t="s">
        <v>613</v>
      </c>
      <c r="B15" s="24">
        <v>101</v>
      </c>
      <c r="C15" s="24"/>
      <c r="D15" s="24"/>
      <c r="E15" s="24"/>
      <c r="F15" s="24"/>
      <c r="G15" s="24"/>
      <c r="H15" s="24"/>
      <c r="I15" s="24"/>
      <c r="J15" s="24"/>
      <c r="K15" s="24">
        <f t="shared" si="0"/>
        <v>101</v>
      </c>
      <c r="L15" s="307">
        <v>3320363.12</v>
      </c>
      <c r="M15" s="24">
        <v>101</v>
      </c>
      <c r="N15" s="24"/>
      <c r="O15" s="24"/>
      <c r="P15" s="24"/>
      <c r="Q15" s="24"/>
      <c r="R15" s="24"/>
      <c r="S15" s="24"/>
      <c r="T15" s="24"/>
      <c r="U15" s="24"/>
      <c r="V15" s="24">
        <f t="shared" si="1"/>
        <v>101</v>
      </c>
      <c r="W15" s="759">
        <v>3320363.12</v>
      </c>
      <c r="AA15" s="109"/>
      <c r="AB15" s="109"/>
    </row>
    <row r="16" spans="1:28" x14ac:dyDescent="0.2">
      <c r="A16" s="27" t="s">
        <v>12</v>
      </c>
      <c r="B16" s="24">
        <v>19</v>
      </c>
      <c r="C16" s="24"/>
      <c r="D16" s="24"/>
      <c r="E16" s="24"/>
      <c r="F16" s="24"/>
      <c r="G16" s="24"/>
      <c r="H16" s="24"/>
      <c r="I16" s="24"/>
      <c r="J16" s="24"/>
      <c r="K16" s="24">
        <f t="shared" si="0"/>
        <v>19</v>
      </c>
      <c r="L16" s="307">
        <v>666270.71999999997</v>
      </c>
      <c r="M16" s="24">
        <v>19</v>
      </c>
      <c r="N16" s="24"/>
      <c r="O16" s="24"/>
      <c r="P16" s="24"/>
      <c r="Q16" s="24"/>
      <c r="R16" s="24"/>
      <c r="S16" s="24"/>
      <c r="T16" s="24"/>
      <c r="U16" s="24"/>
      <c r="V16" s="24">
        <f t="shared" si="1"/>
        <v>19</v>
      </c>
      <c r="W16" s="759">
        <v>666270.71999999997</v>
      </c>
      <c r="AA16" s="109"/>
      <c r="AB16" s="109"/>
    </row>
    <row r="17" spans="1:28" x14ac:dyDescent="0.2">
      <c r="A17" s="85"/>
      <c r="B17" s="24"/>
      <c r="C17" s="24"/>
      <c r="D17" s="24"/>
      <c r="E17" s="24"/>
      <c r="F17" s="24"/>
      <c r="G17" s="24"/>
      <c r="H17" s="24"/>
      <c r="I17" s="24"/>
      <c r="J17" s="24"/>
      <c r="K17" s="24"/>
      <c r="L17" s="31"/>
      <c r="M17" s="24"/>
      <c r="N17" s="24"/>
      <c r="O17" s="24"/>
      <c r="P17" s="24"/>
      <c r="Q17" s="24"/>
      <c r="R17" s="24"/>
      <c r="S17" s="24"/>
      <c r="T17" s="24"/>
      <c r="U17" s="24"/>
      <c r="V17" s="24"/>
      <c r="W17" s="759"/>
      <c r="AA17" s="109"/>
      <c r="AB17" s="109"/>
    </row>
    <row r="18" spans="1:28" x14ac:dyDescent="0.2">
      <c r="A18" s="28" t="s">
        <v>4</v>
      </c>
      <c r="B18" s="29"/>
      <c r="C18" s="29"/>
      <c r="D18" s="29"/>
      <c r="E18" s="29"/>
      <c r="F18" s="29"/>
      <c r="G18" s="29"/>
      <c r="H18" s="29"/>
      <c r="I18" s="29"/>
      <c r="J18" s="29"/>
      <c r="K18" s="29"/>
      <c r="L18" s="30"/>
      <c r="M18" s="29"/>
      <c r="N18" s="29"/>
      <c r="O18" s="29"/>
      <c r="P18" s="29"/>
      <c r="Q18" s="29"/>
      <c r="R18" s="29"/>
      <c r="S18" s="29"/>
      <c r="T18" s="29"/>
      <c r="U18" s="29"/>
      <c r="V18" s="29"/>
      <c r="W18" s="758"/>
      <c r="X18" s="91"/>
      <c r="AA18" s="109"/>
      <c r="AB18" s="109"/>
    </row>
    <row r="19" spans="1:28" x14ac:dyDescent="0.2">
      <c r="A19" s="27" t="s">
        <v>13</v>
      </c>
      <c r="B19" s="24">
        <v>84</v>
      </c>
      <c r="C19" s="24"/>
      <c r="D19" s="24"/>
      <c r="E19" s="24"/>
      <c r="F19" s="24"/>
      <c r="G19" s="24"/>
      <c r="H19" s="24"/>
      <c r="I19" s="24"/>
      <c r="J19" s="24"/>
      <c r="K19" s="24">
        <f t="shared" ref="K19:K24" si="2">SUM(B19:J19)</f>
        <v>84</v>
      </c>
      <c r="L19" s="307">
        <v>2660519.12</v>
      </c>
      <c r="M19" s="24">
        <v>84</v>
      </c>
      <c r="N19" s="24"/>
      <c r="O19" s="24"/>
      <c r="P19" s="24"/>
      <c r="Q19" s="24"/>
      <c r="R19" s="24"/>
      <c r="S19" s="24"/>
      <c r="T19" s="24"/>
      <c r="U19" s="24"/>
      <c r="V19" s="24">
        <f t="shared" ref="V19:V24" si="3">SUM(M19:U19)</f>
        <v>84</v>
      </c>
      <c r="W19" s="759">
        <v>2660519.12</v>
      </c>
      <c r="AA19" s="109"/>
      <c r="AB19" s="109"/>
    </row>
    <row r="20" spans="1:28" x14ac:dyDescent="0.2">
      <c r="A20" s="27" t="s">
        <v>614</v>
      </c>
      <c r="B20" s="24">
        <v>17</v>
      </c>
      <c r="C20" s="24"/>
      <c r="D20" s="24"/>
      <c r="E20" s="24"/>
      <c r="F20" s="24"/>
      <c r="G20" s="24"/>
      <c r="H20" s="24"/>
      <c r="I20" s="24"/>
      <c r="J20" s="24"/>
      <c r="K20" s="24">
        <f t="shared" si="2"/>
        <v>17</v>
      </c>
      <c r="L20" s="307">
        <v>468368.24</v>
      </c>
      <c r="M20" s="24">
        <v>17</v>
      </c>
      <c r="N20" s="24"/>
      <c r="O20" s="24"/>
      <c r="P20" s="24"/>
      <c r="Q20" s="24"/>
      <c r="R20" s="24"/>
      <c r="S20" s="24"/>
      <c r="T20" s="24"/>
      <c r="U20" s="24"/>
      <c r="V20" s="24">
        <f t="shared" si="3"/>
        <v>17</v>
      </c>
      <c r="W20" s="759">
        <v>468368.24</v>
      </c>
      <c r="AA20" s="109"/>
      <c r="AB20" s="109"/>
    </row>
    <row r="21" spans="1:28" x14ac:dyDescent="0.2">
      <c r="A21" s="27" t="s">
        <v>615</v>
      </c>
      <c r="B21" s="24">
        <v>44</v>
      </c>
      <c r="C21" s="24"/>
      <c r="D21" s="24"/>
      <c r="E21" s="24"/>
      <c r="F21" s="24"/>
      <c r="G21" s="24"/>
      <c r="H21" s="24"/>
      <c r="I21" s="24"/>
      <c r="J21" s="24"/>
      <c r="K21" s="24">
        <f t="shared" si="2"/>
        <v>44</v>
      </c>
      <c r="L21" s="307">
        <v>1262857</v>
      </c>
      <c r="M21" s="24">
        <v>44</v>
      </c>
      <c r="N21" s="24"/>
      <c r="O21" s="24"/>
      <c r="P21" s="24"/>
      <c r="Q21" s="24"/>
      <c r="R21" s="24"/>
      <c r="S21" s="24"/>
      <c r="T21" s="24"/>
      <c r="U21" s="24"/>
      <c r="V21" s="24">
        <f t="shared" si="3"/>
        <v>44</v>
      </c>
      <c r="W21" s="759">
        <v>1262857</v>
      </c>
      <c r="AA21" s="109"/>
      <c r="AB21" s="109"/>
    </row>
    <row r="22" spans="1:28" x14ac:dyDescent="0.2">
      <c r="A22" s="27" t="s">
        <v>616</v>
      </c>
      <c r="B22" s="24">
        <v>33</v>
      </c>
      <c r="C22" s="24"/>
      <c r="D22" s="24"/>
      <c r="E22" s="24"/>
      <c r="F22" s="24"/>
      <c r="G22" s="24"/>
      <c r="H22" s="24"/>
      <c r="I22" s="24"/>
      <c r="J22" s="24"/>
      <c r="K22" s="24">
        <f t="shared" si="2"/>
        <v>33</v>
      </c>
      <c r="L22" s="307">
        <v>886802.84</v>
      </c>
      <c r="M22" s="24">
        <v>33</v>
      </c>
      <c r="N22" s="24"/>
      <c r="O22" s="24"/>
      <c r="P22" s="24"/>
      <c r="Q22" s="24"/>
      <c r="R22" s="24"/>
      <c r="S22" s="24"/>
      <c r="T22" s="24"/>
      <c r="U22" s="24"/>
      <c r="V22" s="24">
        <f t="shared" si="3"/>
        <v>33</v>
      </c>
      <c r="W22" s="759">
        <v>886802.84</v>
      </c>
      <c r="AA22" s="109"/>
      <c r="AB22" s="109"/>
    </row>
    <row r="23" spans="1:28" x14ac:dyDescent="0.2">
      <c r="A23" s="27" t="s">
        <v>14</v>
      </c>
      <c r="B23" s="24">
        <v>39</v>
      </c>
      <c r="C23" s="24"/>
      <c r="D23" s="24"/>
      <c r="E23" s="24"/>
      <c r="F23" s="24"/>
      <c r="G23" s="24"/>
      <c r="H23" s="24"/>
      <c r="I23" s="24"/>
      <c r="J23" s="24"/>
      <c r="K23" s="24">
        <f t="shared" si="2"/>
        <v>39</v>
      </c>
      <c r="L23" s="307">
        <v>1196711.76</v>
      </c>
      <c r="M23" s="24">
        <v>39</v>
      </c>
      <c r="N23" s="24"/>
      <c r="O23" s="24"/>
      <c r="P23" s="24"/>
      <c r="Q23" s="24"/>
      <c r="R23" s="24"/>
      <c r="S23" s="24"/>
      <c r="T23" s="24"/>
      <c r="U23" s="24"/>
      <c r="V23" s="24">
        <f t="shared" si="3"/>
        <v>39</v>
      </c>
      <c r="W23" s="759">
        <v>1196711.76</v>
      </c>
      <c r="AA23" s="109"/>
      <c r="AB23" s="109"/>
    </row>
    <row r="24" spans="1:28" x14ac:dyDescent="0.2">
      <c r="A24" s="27" t="s">
        <v>617</v>
      </c>
      <c r="B24" s="24">
        <v>33</v>
      </c>
      <c r="C24" s="24"/>
      <c r="D24" s="24"/>
      <c r="E24" s="24"/>
      <c r="F24" s="24"/>
      <c r="G24" s="24"/>
      <c r="H24" s="24"/>
      <c r="I24" s="24"/>
      <c r="J24" s="24"/>
      <c r="K24" s="24">
        <f t="shared" si="2"/>
        <v>33</v>
      </c>
      <c r="L24" s="307">
        <v>833759.28</v>
      </c>
      <c r="M24" s="24">
        <v>33</v>
      </c>
      <c r="N24" s="24"/>
      <c r="O24" s="24"/>
      <c r="P24" s="24"/>
      <c r="Q24" s="24"/>
      <c r="R24" s="24"/>
      <c r="S24" s="24"/>
      <c r="T24" s="24"/>
      <c r="U24" s="24"/>
      <c r="V24" s="24">
        <f t="shared" si="3"/>
        <v>33</v>
      </c>
      <c r="W24" s="759">
        <v>833759.28</v>
      </c>
      <c r="AA24" s="109"/>
      <c r="AB24" s="109"/>
    </row>
    <row r="25" spans="1:28" x14ac:dyDescent="0.2">
      <c r="A25" s="27"/>
      <c r="B25" s="24"/>
      <c r="C25" s="24"/>
      <c r="D25" s="24"/>
      <c r="E25" s="24"/>
      <c r="F25" s="24"/>
      <c r="G25" s="24"/>
      <c r="H25" s="24"/>
      <c r="I25" s="24"/>
      <c r="J25" s="24"/>
      <c r="K25" s="24"/>
      <c r="L25" s="31"/>
      <c r="M25" s="24"/>
      <c r="N25" s="24"/>
      <c r="O25" s="24"/>
      <c r="P25" s="24"/>
      <c r="Q25" s="24"/>
      <c r="R25" s="24"/>
      <c r="S25" s="24"/>
      <c r="T25" s="24"/>
      <c r="U25" s="24"/>
      <c r="V25" s="24"/>
      <c r="W25" s="759"/>
      <c r="AA25" s="109"/>
      <c r="AB25" s="109"/>
    </row>
    <row r="26" spans="1:28" x14ac:dyDescent="0.2">
      <c r="A26" s="28" t="s">
        <v>5</v>
      </c>
      <c r="B26" s="29"/>
      <c r="C26" s="29"/>
      <c r="D26" s="29"/>
      <c r="E26" s="29"/>
      <c r="F26" s="29"/>
      <c r="G26" s="29"/>
      <c r="H26" s="29"/>
      <c r="I26" s="29"/>
      <c r="J26" s="29"/>
      <c r="K26" s="29"/>
      <c r="L26" s="30"/>
      <c r="M26" s="29"/>
      <c r="N26" s="29"/>
      <c r="O26" s="29"/>
      <c r="P26" s="29"/>
      <c r="Q26" s="29"/>
      <c r="R26" s="29"/>
      <c r="S26" s="29"/>
      <c r="T26" s="29"/>
      <c r="U26" s="29"/>
      <c r="V26" s="29"/>
      <c r="W26" s="758"/>
      <c r="X26" s="91"/>
      <c r="AA26" s="109"/>
      <c r="AB26" s="109"/>
    </row>
    <row r="27" spans="1:28" x14ac:dyDescent="0.2">
      <c r="A27" s="27" t="s">
        <v>15</v>
      </c>
      <c r="B27" s="24">
        <v>307</v>
      </c>
      <c r="C27" s="24"/>
      <c r="D27" s="24"/>
      <c r="E27" s="24"/>
      <c r="F27" s="24"/>
      <c r="G27" s="24"/>
      <c r="H27" s="24"/>
      <c r="I27" s="24"/>
      <c r="J27" s="24"/>
      <c r="K27" s="24">
        <f t="shared" ref="K27:K32" si="4">SUM(B27:J27)</f>
        <v>307</v>
      </c>
      <c r="L27" s="307">
        <v>8137585.1600000001</v>
      </c>
      <c r="M27" s="24">
        <v>307</v>
      </c>
      <c r="N27" s="24"/>
      <c r="O27" s="24"/>
      <c r="P27" s="24"/>
      <c r="Q27" s="24"/>
      <c r="R27" s="24"/>
      <c r="S27" s="24"/>
      <c r="T27" s="24"/>
      <c r="U27" s="24"/>
      <c r="V27" s="24">
        <f t="shared" ref="V27:V32" si="5">SUM(M27:U27)</f>
        <v>307</v>
      </c>
      <c r="W27" s="759">
        <v>8137585.1600000001</v>
      </c>
      <c r="AA27" s="109"/>
      <c r="AB27" s="109"/>
    </row>
    <row r="28" spans="1:28" x14ac:dyDescent="0.2">
      <c r="A28" s="27" t="s">
        <v>618</v>
      </c>
      <c r="B28" s="24">
        <v>139</v>
      </c>
      <c r="C28" s="24"/>
      <c r="D28" s="24"/>
      <c r="E28" s="24"/>
      <c r="F28" s="24"/>
      <c r="G28" s="24"/>
      <c r="H28" s="24"/>
      <c r="I28" s="24"/>
      <c r="J28" s="24"/>
      <c r="K28" s="24">
        <f t="shared" si="4"/>
        <v>139</v>
      </c>
      <c r="L28" s="307">
        <v>3467789.88</v>
      </c>
      <c r="M28" s="24">
        <v>139</v>
      </c>
      <c r="N28" s="24"/>
      <c r="O28" s="24"/>
      <c r="P28" s="24"/>
      <c r="Q28" s="24"/>
      <c r="R28" s="24"/>
      <c r="S28" s="24"/>
      <c r="T28" s="24"/>
      <c r="U28" s="24"/>
      <c r="V28" s="24">
        <f t="shared" si="5"/>
        <v>139</v>
      </c>
      <c r="W28" s="759">
        <v>3467789.88</v>
      </c>
      <c r="AA28" s="109"/>
      <c r="AB28" s="109"/>
    </row>
    <row r="29" spans="1:28" x14ac:dyDescent="0.2">
      <c r="A29" s="27" t="s">
        <v>619</v>
      </c>
      <c r="B29" s="24">
        <v>163</v>
      </c>
      <c r="C29" s="24"/>
      <c r="D29" s="24"/>
      <c r="E29" s="24"/>
      <c r="F29" s="24"/>
      <c r="G29" s="24"/>
      <c r="H29" s="24"/>
      <c r="I29" s="24"/>
      <c r="J29" s="24"/>
      <c r="K29" s="24">
        <f t="shared" si="4"/>
        <v>163</v>
      </c>
      <c r="L29" s="307">
        <v>4358670.24</v>
      </c>
      <c r="M29" s="24">
        <v>163</v>
      </c>
      <c r="N29" s="24"/>
      <c r="O29" s="24"/>
      <c r="P29" s="24"/>
      <c r="Q29" s="24"/>
      <c r="R29" s="24"/>
      <c r="S29" s="24"/>
      <c r="T29" s="24"/>
      <c r="U29" s="24"/>
      <c r="V29" s="24">
        <f t="shared" si="5"/>
        <v>163</v>
      </c>
      <c r="W29" s="759">
        <v>4358670.24</v>
      </c>
      <c r="AA29" s="109"/>
      <c r="AB29" s="109"/>
    </row>
    <row r="30" spans="1:28" x14ac:dyDescent="0.2">
      <c r="A30" s="27" t="s">
        <v>620</v>
      </c>
      <c r="B30" s="24">
        <v>103</v>
      </c>
      <c r="C30" s="24"/>
      <c r="D30" s="24"/>
      <c r="E30" s="24"/>
      <c r="F30" s="24"/>
      <c r="G30" s="24"/>
      <c r="H30" s="24"/>
      <c r="I30" s="24"/>
      <c r="J30" s="24"/>
      <c r="K30" s="24">
        <f t="shared" si="4"/>
        <v>103</v>
      </c>
      <c r="L30" s="307">
        <v>2713266.96</v>
      </c>
      <c r="M30" s="24">
        <v>103</v>
      </c>
      <c r="N30" s="24"/>
      <c r="O30" s="24"/>
      <c r="P30" s="24"/>
      <c r="Q30" s="24"/>
      <c r="R30" s="24"/>
      <c r="S30" s="24"/>
      <c r="T30" s="24"/>
      <c r="U30" s="24"/>
      <c r="V30" s="24">
        <f t="shared" si="5"/>
        <v>103</v>
      </c>
      <c r="W30" s="759">
        <v>2713266.96</v>
      </c>
      <c r="AA30" s="109"/>
      <c r="AB30" s="109"/>
    </row>
    <row r="31" spans="1:28" x14ac:dyDescent="0.2">
      <c r="A31" s="27" t="s">
        <v>16</v>
      </c>
      <c r="B31" s="24">
        <v>47</v>
      </c>
      <c r="C31" s="24"/>
      <c r="D31" s="24"/>
      <c r="E31" s="24"/>
      <c r="F31" s="24"/>
      <c r="G31" s="24"/>
      <c r="H31" s="24"/>
      <c r="I31" s="24"/>
      <c r="J31" s="24"/>
      <c r="K31" s="24">
        <f t="shared" si="4"/>
        <v>47</v>
      </c>
      <c r="L31" s="307">
        <v>1069082.92</v>
      </c>
      <c r="M31" s="24">
        <v>47</v>
      </c>
      <c r="N31" s="24"/>
      <c r="O31" s="24"/>
      <c r="P31" s="24"/>
      <c r="Q31" s="24"/>
      <c r="R31" s="24"/>
      <c r="S31" s="24"/>
      <c r="T31" s="24"/>
      <c r="U31" s="24"/>
      <c r="V31" s="24">
        <f t="shared" si="5"/>
        <v>47</v>
      </c>
      <c r="W31" s="759">
        <v>1069082.92</v>
      </c>
      <c r="AA31" s="109"/>
      <c r="AB31" s="109"/>
    </row>
    <row r="32" spans="1:28" x14ac:dyDescent="0.2">
      <c r="A32" s="27" t="s">
        <v>621</v>
      </c>
      <c r="B32" s="24">
        <v>77</v>
      </c>
      <c r="C32" s="24"/>
      <c r="D32" s="24"/>
      <c r="E32" s="24"/>
      <c r="F32" s="24"/>
      <c r="G32" s="24"/>
      <c r="H32" s="24"/>
      <c r="I32" s="24"/>
      <c r="J32" s="24"/>
      <c r="K32" s="24">
        <f t="shared" si="4"/>
        <v>77</v>
      </c>
      <c r="L32" s="307">
        <v>2827635.24</v>
      </c>
      <c r="M32" s="24">
        <v>77</v>
      </c>
      <c r="N32" s="24"/>
      <c r="O32" s="24"/>
      <c r="P32" s="24"/>
      <c r="Q32" s="24"/>
      <c r="R32" s="24"/>
      <c r="S32" s="24"/>
      <c r="T32" s="24"/>
      <c r="U32" s="24"/>
      <c r="V32" s="24">
        <f t="shared" si="5"/>
        <v>77</v>
      </c>
      <c r="W32" s="759">
        <v>2827635.24</v>
      </c>
      <c r="AA32" s="109"/>
      <c r="AB32" s="109"/>
    </row>
    <row r="33" spans="1:28" x14ac:dyDescent="0.2">
      <c r="A33" s="27"/>
      <c r="B33" s="24"/>
      <c r="C33" s="24"/>
      <c r="D33" s="24"/>
      <c r="E33" s="24"/>
      <c r="F33" s="24"/>
      <c r="G33" s="24"/>
      <c r="H33" s="24"/>
      <c r="I33" s="24"/>
      <c r="J33" s="24"/>
      <c r="K33" s="24"/>
      <c r="L33" s="31"/>
      <c r="M33" s="24"/>
      <c r="N33" s="24"/>
      <c r="O33" s="24"/>
      <c r="P33" s="24"/>
      <c r="Q33" s="24"/>
      <c r="R33" s="24"/>
      <c r="S33" s="24"/>
      <c r="T33" s="24"/>
      <c r="U33" s="24"/>
      <c r="V33" s="24"/>
      <c r="W33" s="759"/>
      <c r="AA33" s="109"/>
      <c r="AB33" s="109"/>
    </row>
    <row r="34" spans="1:28" x14ac:dyDescent="0.2">
      <c r="A34" s="28" t="s">
        <v>6</v>
      </c>
      <c r="B34" s="29"/>
      <c r="C34" s="29"/>
      <c r="D34" s="29"/>
      <c r="E34" s="29"/>
      <c r="F34" s="29"/>
      <c r="G34" s="29"/>
      <c r="H34" s="29"/>
      <c r="I34" s="29"/>
      <c r="J34" s="29"/>
      <c r="K34" s="29"/>
      <c r="L34" s="30"/>
      <c r="M34" s="29"/>
      <c r="N34" s="29"/>
      <c r="O34" s="29"/>
      <c r="P34" s="29"/>
      <c r="Q34" s="29"/>
      <c r="R34" s="29"/>
      <c r="S34" s="29"/>
      <c r="T34" s="29"/>
      <c r="U34" s="29"/>
      <c r="V34" s="29"/>
      <c r="W34" s="758"/>
      <c r="X34" s="91"/>
      <c r="AA34" s="109"/>
      <c r="AB34" s="109"/>
    </row>
    <row r="35" spans="1:28" x14ac:dyDescent="0.2">
      <c r="A35" s="27" t="s">
        <v>17</v>
      </c>
      <c r="B35" s="24">
        <v>55</v>
      </c>
      <c r="C35" s="24"/>
      <c r="D35" s="24"/>
      <c r="E35" s="24"/>
      <c r="F35" s="24"/>
      <c r="G35" s="24"/>
      <c r="H35" s="24"/>
      <c r="I35" s="24"/>
      <c r="J35" s="24"/>
      <c r="K35" s="24">
        <f t="shared" ref="K35:K40" si="6">SUM(B35:J35)</f>
        <v>55</v>
      </c>
      <c r="L35" s="307">
        <v>1239476.32</v>
      </c>
      <c r="M35" s="24">
        <v>55</v>
      </c>
      <c r="N35" s="24"/>
      <c r="O35" s="24"/>
      <c r="P35" s="24"/>
      <c r="Q35" s="24"/>
      <c r="R35" s="24"/>
      <c r="S35" s="24"/>
      <c r="T35" s="24"/>
      <c r="U35" s="24"/>
      <c r="V35" s="24">
        <f t="shared" ref="V35:V40" si="7">SUM(M35:U35)</f>
        <v>55</v>
      </c>
      <c r="W35" s="759">
        <v>1239476.32</v>
      </c>
      <c r="AA35" s="109"/>
      <c r="AB35" s="109"/>
    </row>
    <row r="36" spans="1:28" x14ac:dyDescent="0.2">
      <c r="A36" s="27" t="s">
        <v>622</v>
      </c>
      <c r="B36" s="24">
        <v>57</v>
      </c>
      <c r="C36" s="24"/>
      <c r="D36" s="24"/>
      <c r="E36" s="24"/>
      <c r="F36" s="24"/>
      <c r="G36" s="24"/>
      <c r="H36" s="24"/>
      <c r="I36" s="24"/>
      <c r="J36" s="24"/>
      <c r="K36" s="24">
        <f t="shared" si="6"/>
        <v>57</v>
      </c>
      <c r="L36" s="307">
        <v>1279479.1200000001</v>
      </c>
      <c r="M36" s="24">
        <v>57</v>
      </c>
      <c r="N36" s="24"/>
      <c r="O36" s="24"/>
      <c r="P36" s="24"/>
      <c r="Q36" s="24"/>
      <c r="R36" s="24"/>
      <c r="S36" s="24"/>
      <c r="T36" s="24"/>
      <c r="U36" s="24"/>
      <c r="V36" s="24">
        <f t="shared" si="7"/>
        <v>57</v>
      </c>
      <c r="W36" s="759">
        <v>1279479.1200000001</v>
      </c>
      <c r="AA36" s="109"/>
      <c r="AB36" s="109"/>
    </row>
    <row r="37" spans="1:28" x14ac:dyDescent="0.2">
      <c r="A37" s="27" t="s">
        <v>623</v>
      </c>
      <c r="B37" s="24">
        <v>13</v>
      </c>
      <c r="C37" s="24"/>
      <c r="D37" s="24"/>
      <c r="E37" s="24"/>
      <c r="F37" s="24"/>
      <c r="G37" s="24"/>
      <c r="H37" s="24"/>
      <c r="I37" s="24"/>
      <c r="J37" s="24"/>
      <c r="K37" s="24">
        <f t="shared" si="6"/>
        <v>13</v>
      </c>
      <c r="L37" s="307">
        <v>304379.12</v>
      </c>
      <c r="M37" s="24">
        <v>13</v>
      </c>
      <c r="N37" s="24"/>
      <c r="O37" s="24"/>
      <c r="P37" s="24"/>
      <c r="Q37" s="24"/>
      <c r="R37" s="24"/>
      <c r="S37" s="24"/>
      <c r="T37" s="24"/>
      <c r="U37" s="24"/>
      <c r="V37" s="24">
        <f t="shared" si="7"/>
        <v>13</v>
      </c>
      <c r="W37" s="759">
        <v>304379.12</v>
      </c>
      <c r="AA37" s="109"/>
      <c r="AB37" s="109"/>
    </row>
    <row r="38" spans="1:28" x14ac:dyDescent="0.2">
      <c r="A38" s="27" t="s">
        <v>624</v>
      </c>
      <c r="B38" s="24">
        <v>84</v>
      </c>
      <c r="C38" s="24"/>
      <c r="D38" s="24"/>
      <c r="E38" s="24"/>
      <c r="F38" s="24"/>
      <c r="G38" s="24"/>
      <c r="H38" s="24"/>
      <c r="I38" s="24"/>
      <c r="J38" s="24"/>
      <c r="K38" s="24">
        <f t="shared" si="6"/>
        <v>84</v>
      </c>
      <c r="L38" s="307">
        <v>1921201.72</v>
      </c>
      <c r="M38" s="24">
        <v>84</v>
      </c>
      <c r="N38" s="24"/>
      <c r="O38" s="24"/>
      <c r="P38" s="24"/>
      <c r="Q38" s="24"/>
      <c r="R38" s="24"/>
      <c r="S38" s="24"/>
      <c r="T38" s="24"/>
      <c r="U38" s="24"/>
      <c r="V38" s="24">
        <f t="shared" si="7"/>
        <v>84</v>
      </c>
      <c r="W38" s="759">
        <v>1921201.72</v>
      </c>
      <c r="AA38" s="109"/>
      <c r="AB38" s="109"/>
    </row>
    <row r="39" spans="1:28" x14ac:dyDescent="0.2">
      <c r="A39" s="27" t="s">
        <v>18</v>
      </c>
      <c r="B39" s="24">
        <v>626</v>
      </c>
      <c r="C39" s="24"/>
      <c r="D39" s="24"/>
      <c r="E39" s="24"/>
      <c r="F39" s="24"/>
      <c r="G39" s="24"/>
      <c r="H39" s="24"/>
      <c r="I39" s="24"/>
      <c r="J39" s="24"/>
      <c r="K39" s="24">
        <f t="shared" si="6"/>
        <v>626</v>
      </c>
      <c r="L39" s="307">
        <v>13579124.800000001</v>
      </c>
      <c r="M39" s="24">
        <v>626</v>
      </c>
      <c r="N39" s="24"/>
      <c r="O39" s="24"/>
      <c r="P39" s="24"/>
      <c r="Q39" s="24"/>
      <c r="R39" s="24"/>
      <c r="S39" s="24"/>
      <c r="T39" s="24"/>
      <c r="U39" s="24"/>
      <c r="V39" s="24">
        <f t="shared" si="7"/>
        <v>626</v>
      </c>
      <c r="W39" s="759">
        <v>13579124.800000001</v>
      </c>
      <c r="AA39" s="109"/>
      <c r="AB39" s="109"/>
    </row>
    <row r="40" spans="1:28" x14ac:dyDescent="0.2">
      <c r="A40" s="27" t="s">
        <v>625</v>
      </c>
      <c r="B40" s="24">
        <v>2</v>
      </c>
      <c r="C40" s="24"/>
      <c r="D40" s="24"/>
      <c r="E40" s="24"/>
      <c r="F40" s="24"/>
      <c r="G40" s="24"/>
      <c r="H40" s="24"/>
      <c r="I40" s="24"/>
      <c r="J40" s="24"/>
      <c r="K40" s="24">
        <f t="shared" si="6"/>
        <v>2</v>
      </c>
      <c r="L40" s="307">
        <v>257597</v>
      </c>
      <c r="M40" s="24">
        <v>2</v>
      </c>
      <c r="N40" s="24"/>
      <c r="O40" s="24"/>
      <c r="P40" s="24"/>
      <c r="Q40" s="24"/>
      <c r="R40" s="24"/>
      <c r="S40" s="24"/>
      <c r="T40" s="24"/>
      <c r="U40" s="24"/>
      <c r="V40" s="24">
        <f t="shared" si="7"/>
        <v>2</v>
      </c>
      <c r="W40" s="759">
        <v>257597</v>
      </c>
      <c r="AA40" s="109"/>
      <c r="AB40" s="109"/>
    </row>
    <row r="41" spans="1:28" ht="13.5" thickBot="1" x14ac:dyDescent="0.25">
      <c r="A41" s="27"/>
      <c r="B41" s="24"/>
      <c r="C41" s="24"/>
      <c r="D41" s="24"/>
      <c r="E41" s="24"/>
      <c r="F41" s="24"/>
      <c r="G41" s="24"/>
      <c r="H41" s="24"/>
      <c r="I41" s="24"/>
      <c r="J41" s="24"/>
      <c r="K41" s="24"/>
      <c r="L41" s="31"/>
      <c r="M41" s="24"/>
      <c r="N41" s="24"/>
      <c r="O41" s="24"/>
      <c r="P41" s="24"/>
      <c r="Q41" s="24"/>
      <c r="R41" s="24"/>
      <c r="S41" s="24"/>
      <c r="T41" s="24"/>
      <c r="U41" s="24"/>
      <c r="V41" s="24"/>
      <c r="W41" s="759"/>
      <c r="AA41" s="109"/>
      <c r="AB41" s="109"/>
    </row>
    <row r="42" spans="1:28" ht="13.5" thickBot="1" x14ac:dyDescent="0.25">
      <c r="A42" s="32" t="s">
        <v>23</v>
      </c>
      <c r="B42" s="308">
        <f>SUM(B9:B41)</f>
        <v>2220</v>
      </c>
      <c r="C42" s="34"/>
      <c r="D42" s="34"/>
      <c r="E42" s="34"/>
      <c r="F42" s="34"/>
      <c r="G42" s="34"/>
      <c r="H42" s="34"/>
      <c r="I42" s="34"/>
      <c r="J42" s="34"/>
      <c r="K42" s="308">
        <f>SUM(K9:K41)</f>
        <v>2220</v>
      </c>
      <c r="L42" s="308">
        <f>SUM(L9:L41)</f>
        <v>59408093.920000002</v>
      </c>
      <c r="M42" s="34">
        <f>SUM(M9:M41)</f>
        <v>2220</v>
      </c>
      <c r="N42" s="34"/>
      <c r="O42" s="34"/>
      <c r="P42" s="34"/>
      <c r="Q42" s="34"/>
      <c r="R42" s="34"/>
      <c r="S42" s="34"/>
      <c r="T42" s="34"/>
      <c r="U42" s="34"/>
      <c r="V42" s="34"/>
      <c r="W42" s="237">
        <f>SUM(W9:W41)</f>
        <v>59408093.920000002</v>
      </c>
      <c r="X42" s="91"/>
      <c r="AA42" s="109"/>
      <c r="AB42" s="109"/>
    </row>
    <row r="43" spans="1:28" x14ac:dyDescent="0.2">
      <c r="A43" s="1" t="s">
        <v>332</v>
      </c>
      <c r="B43" s="2"/>
      <c r="C43" s="2"/>
      <c r="D43" s="2"/>
      <c r="E43" s="2"/>
      <c r="F43" s="2"/>
      <c r="G43" s="2"/>
      <c r="H43" s="2"/>
      <c r="I43" s="2"/>
      <c r="J43" s="2"/>
      <c r="K43" s="2"/>
      <c r="L43" s="2"/>
      <c r="M43" s="2"/>
      <c r="N43" s="2"/>
      <c r="O43" s="2"/>
      <c r="P43" s="7"/>
      <c r="Q43" s="88"/>
      <c r="R43"/>
      <c r="S43"/>
      <c r="T43" s="109"/>
      <c r="U43" s="109"/>
      <c r="V43" s="109"/>
      <c r="W43" s="109"/>
      <c r="X43" s="109"/>
      <c r="Y43" s="109"/>
      <c r="Z43" s="109"/>
      <c r="AA43" s="109"/>
      <c r="AB43" s="109"/>
    </row>
    <row r="44" spans="1:28" x14ac:dyDescent="0.2">
      <c r="A44" s="22" t="s">
        <v>326</v>
      </c>
      <c r="P44" s="109"/>
      <c r="Q44" s="88"/>
      <c r="R44"/>
      <c r="S44"/>
      <c r="T44"/>
      <c r="U44"/>
      <c r="V44" s="109"/>
      <c r="W44" s="109"/>
      <c r="X44" s="109"/>
      <c r="Y44" s="109"/>
      <c r="Z44" s="109"/>
      <c r="AA44" s="109"/>
      <c r="AB44" s="109"/>
    </row>
    <row r="45" spans="1:28" x14ac:dyDescent="0.2">
      <c r="A45" s="22" t="s">
        <v>330</v>
      </c>
      <c r="P45" s="109"/>
      <c r="Q45" s="88"/>
      <c r="R45"/>
      <c r="S45"/>
      <c r="T45"/>
      <c r="U45"/>
      <c r="V45" s="109"/>
      <c r="W45" s="109"/>
      <c r="X45" s="109"/>
      <c r="Y45" s="109"/>
      <c r="Z45" s="109"/>
      <c r="AA45" s="109"/>
      <c r="AB45" s="109"/>
    </row>
    <row r="46" spans="1:28" x14ac:dyDescent="0.2">
      <c r="A46" s="22" t="s">
        <v>337</v>
      </c>
    </row>
  </sheetData>
  <mergeCells count="2">
    <mergeCell ref="B5:L5"/>
    <mergeCell ref="M5:W5"/>
  </mergeCells>
  <printOptions horizontalCentered="1"/>
  <pageMargins left="0.25" right="0.25" top="0.75" bottom="0.75" header="0.3" footer="0.3"/>
  <pageSetup paperSize="9" scale="7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rgb="FF92D050"/>
    <pageSetUpPr fitToPage="1"/>
  </sheetPr>
  <dimension ref="A1:V25"/>
  <sheetViews>
    <sheetView zoomScale="80" zoomScaleNormal="80" zoomScaleSheetLayoutView="100" zoomScalePageLayoutView="90" workbookViewId="0">
      <selection activeCell="E45" sqref="E45"/>
    </sheetView>
  </sheetViews>
  <sheetFormatPr baseColWidth="10" defaultColWidth="11.42578125" defaultRowHeight="12" x14ac:dyDescent="0.2"/>
  <cols>
    <col min="1" max="1" width="63" style="3" customWidth="1"/>
    <col min="2" max="2" width="16.5703125" style="3" customWidth="1"/>
    <col min="3" max="3" width="18.7109375" style="3" customWidth="1"/>
    <col min="4" max="4" width="15.7109375" style="3" customWidth="1"/>
    <col min="5" max="5" width="20.42578125" style="3" customWidth="1"/>
    <col min="6" max="6" width="15.85546875" style="3" customWidth="1"/>
    <col min="7" max="7" width="19" style="3" customWidth="1"/>
    <col min="8" max="8" width="16" style="3" customWidth="1"/>
    <col min="9" max="9" width="18.42578125" style="3" customWidth="1"/>
    <col min="10" max="16384" width="11.42578125" style="3"/>
  </cols>
  <sheetData>
    <row r="1" spans="1:22" s="112" customFormat="1" ht="15.75" x14ac:dyDescent="0.25">
      <c r="A1" s="86" t="s">
        <v>481</v>
      </c>
      <c r="B1" s="117"/>
      <c r="C1" s="116"/>
      <c r="D1" s="116"/>
      <c r="E1" s="116"/>
      <c r="F1" s="116"/>
      <c r="H1" s="113"/>
      <c r="I1" s="113"/>
    </row>
    <row r="2" spans="1:22" s="114" customFormat="1" ht="15.75" x14ac:dyDescent="0.2">
      <c r="A2" s="110" t="s">
        <v>366</v>
      </c>
      <c r="B2" s="113"/>
      <c r="C2" s="113"/>
      <c r="D2" s="113"/>
      <c r="E2" s="113"/>
      <c r="F2" s="113"/>
      <c r="G2" s="113"/>
      <c r="H2" s="113"/>
      <c r="I2" s="113"/>
      <c r="J2" s="113"/>
      <c r="K2" s="113"/>
      <c r="L2" s="113"/>
      <c r="M2" s="113"/>
      <c r="N2" s="113"/>
      <c r="O2" s="113"/>
      <c r="P2" s="113"/>
      <c r="Q2" s="113"/>
      <c r="R2" s="113"/>
      <c r="S2" s="113"/>
      <c r="T2" s="113"/>
      <c r="U2" s="113"/>
      <c r="V2" s="113"/>
    </row>
    <row r="3" spans="1:22" s="58" customFormat="1" ht="12.75" thickBot="1" x14ac:dyDescent="0.25">
      <c r="A3" s="9"/>
      <c r="B3" s="11"/>
      <c r="E3" s="11"/>
    </row>
    <row r="4" spans="1:22" ht="12.75" thickBot="1" x14ac:dyDescent="0.25">
      <c r="A4" s="154" t="s">
        <v>10</v>
      </c>
      <c r="B4" s="920" t="s">
        <v>408</v>
      </c>
      <c r="C4" s="920"/>
      <c r="D4" s="921" t="s">
        <v>432</v>
      </c>
      <c r="E4" s="923"/>
      <c r="F4" s="921" t="s">
        <v>433</v>
      </c>
      <c r="G4" s="922"/>
      <c r="H4" s="921" t="s">
        <v>434</v>
      </c>
      <c r="I4" s="922"/>
    </row>
    <row r="5" spans="1:22" s="47" customFormat="1" ht="24" customHeight="1" x14ac:dyDescent="0.2">
      <c r="A5" s="155" t="s">
        <v>9</v>
      </c>
      <c r="B5" s="156" t="s">
        <v>154</v>
      </c>
      <c r="C5" s="157" t="s">
        <v>25</v>
      </c>
      <c r="D5" s="155" t="s">
        <v>154</v>
      </c>
      <c r="E5" s="158" t="s">
        <v>25</v>
      </c>
      <c r="F5" s="155" t="s">
        <v>154</v>
      </c>
      <c r="G5" s="158" t="s">
        <v>25</v>
      </c>
      <c r="H5" s="155" t="s">
        <v>154</v>
      </c>
      <c r="I5" s="158" t="s">
        <v>25</v>
      </c>
    </row>
    <row r="6" spans="1:22" x14ac:dyDescent="0.2">
      <c r="A6" s="93" t="s">
        <v>151</v>
      </c>
      <c r="B6" s="242">
        <v>20842</v>
      </c>
      <c r="C6" s="238">
        <v>585913102</v>
      </c>
      <c r="D6" s="242">
        <v>20842</v>
      </c>
      <c r="E6" s="235">
        <v>635336847</v>
      </c>
      <c r="F6" s="242">
        <v>20842</v>
      </c>
      <c r="G6" s="235">
        <v>629574351</v>
      </c>
      <c r="H6" s="239">
        <v>20842</v>
      </c>
      <c r="I6" s="235">
        <f>C6-E6</f>
        <v>-49423745</v>
      </c>
    </row>
    <row r="7" spans="1:22" x14ac:dyDescent="0.2">
      <c r="A7" s="93" t="s">
        <v>183</v>
      </c>
      <c r="B7" s="242"/>
      <c r="C7" s="235"/>
      <c r="D7" s="239"/>
      <c r="E7" s="235"/>
      <c r="F7" s="239"/>
      <c r="G7" s="235"/>
      <c r="H7" s="239"/>
      <c r="I7" s="235">
        <f t="shared" ref="I7:I21" si="0">C7-E7</f>
        <v>0</v>
      </c>
    </row>
    <row r="8" spans="1:22" x14ac:dyDescent="0.2">
      <c r="A8" s="93" t="s">
        <v>181</v>
      </c>
      <c r="B8" s="242"/>
      <c r="C8" s="235"/>
      <c r="D8" s="239"/>
      <c r="E8" s="235"/>
      <c r="F8" s="239"/>
      <c r="G8" s="235"/>
      <c r="H8" s="239"/>
      <c r="I8" s="235">
        <f t="shared" si="0"/>
        <v>0</v>
      </c>
    </row>
    <row r="9" spans="1:22" s="82" customFormat="1" x14ac:dyDescent="0.2">
      <c r="A9" s="37" t="s">
        <v>190</v>
      </c>
      <c r="B9" s="242"/>
      <c r="C9" s="235"/>
      <c r="D9" s="239"/>
      <c r="E9" s="235"/>
      <c r="F9" s="239"/>
      <c r="G9" s="235"/>
      <c r="H9" s="239"/>
      <c r="I9" s="235">
        <f t="shared" si="0"/>
        <v>0</v>
      </c>
    </row>
    <row r="10" spans="1:22" s="82" customFormat="1" x14ac:dyDescent="0.2">
      <c r="A10" s="93" t="s">
        <v>184</v>
      </c>
      <c r="B10" s="242"/>
      <c r="C10" s="236">
        <v>514800</v>
      </c>
      <c r="D10" s="239"/>
      <c r="E10" s="241">
        <v>514800</v>
      </c>
      <c r="F10" s="239"/>
      <c r="G10" s="241">
        <v>514800</v>
      </c>
      <c r="H10" s="239"/>
      <c r="I10" s="235">
        <f t="shared" si="0"/>
        <v>0</v>
      </c>
    </row>
    <row r="11" spans="1:22" s="82" customFormat="1" x14ac:dyDescent="0.2">
      <c r="A11" s="37" t="s">
        <v>182</v>
      </c>
      <c r="B11" s="242"/>
      <c r="C11" s="236">
        <v>14006378</v>
      </c>
      <c r="D11" s="239"/>
      <c r="E11" s="241">
        <v>13752434</v>
      </c>
      <c r="F11" s="239"/>
      <c r="G11" s="241">
        <v>14361927</v>
      </c>
      <c r="H11" s="239"/>
      <c r="I11" s="235">
        <f t="shared" si="0"/>
        <v>253944</v>
      </c>
    </row>
    <row r="12" spans="1:22" s="82" customFormat="1" x14ac:dyDescent="0.2">
      <c r="A12" s="93" t="s">
        <v>189</v>
      </c>
      <c r="B12" s="242"/>
      <c r="C12" s="235"/>
      <c r="D12" s="239"/>
      <c r="E12" s="235"/>
      <c r="F12" s="239"/>
      <c r="G12" s="241"/>
      <c r="H12" s="239"/>
      <c r="I12" s="235">
        <f t="shared" si="0"/>
        <v>0</v>
      </c>
    </row>
    <row r="13" spans="1:22" s="82" customFormat="1" x14ac:dyDescent="0.2">
      <c r="A13" s="93" t="s">
        <v>27</v>
      </c>
      <c r="B13" s="242"/>
      <c r="C13" s="236">
        <v>33439785</v>
      </c>
      <c r="D13" s="239"/>
      <c r="E13" s="241">
        <v>23924326</v>
      </c>
      <c r="F13" s="239"/>
      <c r="G13" s="241">
        <v>30443231</v>
      </c>
      <c r="H13" s="239"/>
      <c r="I13" s="235">
        <f t="shared" si="0"/>
        <v>9515459</v>
      </c>
    </row>
    <row r="14" spans="1:22" s="82" customFormat="1" x14ac:dyDescent="0.2">
      <c r="A14" s="93" t="s">
        <v>186</v>
      </c>
      <c r="B14" s="242"/>
      <c r="C14" s="235"/>
      <c r="D14" s="239"/>
      <c r="E14" s="235"/>
      <c r="F14" s="239"/>
      <c r="G14" s="241"/>
      <c r="H14" s="239"/>
      <c r="I14" s="235">
        <f t="shared" si="0"/>
        <v>0</v>
      </c>
    </row>
    <row r="15" spans="1:22" s="82" customFormat="1" x14ac:dyDescent="0.2">
      <c r="A15" s="93" t="s">
        <v>26</v>
      </c>
      <c r="B15" s="242"/>
      <c r="C15" s="236">
        <v>26944235</v>
      </c>
      <c r="D15" s="239"/>
      <c r="E15" s="241">
        <v>30106886</v>
      </c>
      <c r="F15" s="239"/>
      <c r="G15" s="241">
        <v>29680847</v>
      </c>
      <c r="H15" s="239"/>
      <c r="I15" s="235">
        <f t="shared" si="0"/>
        <v>-3162651</v>
      </c>
    </row>
    <row r="16" spans="1:22" s="82" customFormat="1" x14ac:dyDescent="0.2">
      <c r="A16" s="93" t="s">
        <v>187</v>
      </c>
      <c r="B16" s="242"/>
      <c r="C16" s="235"/>
      <c r="D16" s="239"/>
      <c r="E16" s="235"/>
      <c r="F16" s="239"/>
      <c r="G16" s="241"/>
      <c r="H16" s="239"/>
      <c r="I16" s="235">
        <f t="shared" si="0"/>
        <v>0</v>
      </c>
    </row>
    <row r="17" spans="1:9" s="82" customFormat="1" x14ac:dyDescent="0.2">
      <c r="A17" s="93" t="s">
        <v>185</v>
      </c>
      <c r="B17" s="242"/>
      <c r="C17" s="236">
        <v>1384985</v>
      </c>
      <c r="D17" s="239"/>
      <c r="E17" s="241">
        <v>1153144</v>
      </c>
      <c r="F17" s="239"/>
      <c r="G17" s="241">
        <v>1143144</v>
      </c>
      <c r="H17" s="239"/>
      <c r="I17" s="235">
        <f t="shared" si="0"/>
        <v>231841</v>
      </c>
    </row>
    <row r="18" spans="1:9" s="82" customFormat="1" x14ac:dyDescent="0.2">
      <c r="A18" s="93" t="s">
        <v>188</v>
      </c>
      <c r="B18" s="242"/>
      <c r="C18" s="235"/>
      <c r="D18" s="239"/>
      <c r="E18" s="235"/>
      <c r="F18" s="239"/>
      <c r="G18" s="241"/>
      <c r="H18" s="239"/>
      <c r="I18" s="235">
        <f t="shared" si="0"/>
        <v>0</v>
      </c>
    </row>
    <row r="19" spans="1:9" s="82" customFormat="1" x14ac:dyDescent="0.2">
      <c r="A19" s="93" t="s">
        <v>34</v>
      </c>
      <c r="B19" s="242"/>
      <c r="C19" s="236">
        <v>29314425</v>
      </c>
      <c r="D19" s="239"/>
      <c r="E19" s="241">
        <v>31337412</v>
      </c>
      <c r="F19" s="239"/>
      <c r="G19" s="241">
        <v>32414713</v>
      </c>
      <c r="H19" s="239"/>
      <c r="I19" s="235">
        <f t="shared" si="0"/>
        <v>-2022987</v>
      </c>
    </row>
    <row r="20" spans="1:9" s="82" customFormat="1" x14ac:dyDescent="0.2">
      <c r="A20" s="93" t="s">
        <v>180</v>
      </c>
      <c r="B20" s="242"/>
      <c r="C20" s="244">
        <v>1547919</v>
      </c>
      <c r="D20" s="243"/>
      <c r="E20" s="244">
        <v>1256959</v>
      </c>
      <c r="F20" s="243"/>
      <c r="G20" s="244">
        <v>785018</v>
      </c>
      <c r="H20" s="239"/>
      <c r="I20" s="235">
        <f t="shared" si="0"/>
        <v>290960</v>
      </c>
    </row>
    <row r="21" spans="1:9" ht="12.75" thickBot="1" x14ac:dyDescent="0.25">
      <c r="A21" s="93" t="s">
        <v>58</v>
      </c>
      <c r="B21" s="242"/>
      <c r="C21" s="236">
        <v>480308494</v>
      </c>
      <c r="D21" s="239"/>
      <c r="E21" s="235">
        <f>E6-E10-E11-E13-E15-E17-E19</f>
        <v>534547845</v>
      </c>
      <c r="F21" s="239"/>
      <c r="G21" s="241">
        <f>G6-G10-G11-G13-G15-G17-G19-G20</f>
        <v>520230671</v>
      </c>
      <c r="H21" s="239"/>
      <c r="I21" s="235">
        <f t="shared" si="0"/>
        <v>-54239351</v>
      </c>
    </row>
    <row r="22" spans="1:9" ht="12.75" thickBot="1" x14ac:dyDescent="0.25">
      <c r="A22" s="32" t="s">
        <v>57</v>
      </c>
      <c r="B22" s="237">
        <f>SUM(B7:B21)</f>
        <v>0</v>
      </c>
      <c r="C22" s="237">
        <f>SUM(C7:C21)</f>
        <v>587461021</v>
      </c>
      <c r="D22" s="237">
        <f t="shared" ref="D22:H22" si="1">SUM(D7:D21)</f>
        <v>0</v>
      </c>
      <c r="E22" s="237">
        <f t="shared" si="1"/>
        <v>636593806</v>
      </c>
      <c r="F22" s="237">
        <f t="shared" si="1"/>
        <v>0</v>
      </c>
      <c r="G22" s="237">
        <f t="shared" si="1"/>
        <v>629574351</v>
      </c>
      <c r="H22" s="237">
        <f t="shared" si="1"/>
        <v>0</v>
      </c>
      <c r="I22" s="240">
        <f>SUM(I7:I21)</f>
        <v>-49132785</v>
      </c>
    </row>
    <row r="23" spans="1:9" x14ac:dyDescent="0.2">
      <c r="A23" s="1" t="s">
        <v>370</v>
      </c>
      <c r="B23" s="2"/>
      <c r="C23" s="2"/>
      <c r="D23" s="2"/>
      <c r="E23" s="2"/>
      <c r="F23" s="2"/>
      <c r="G23" s="2"/>
      <c r="H23" s="2"/>
      <c r="I23" s="2"/>
    </row>
    <row r="24" spans="1:9" x14ac:dyDescent="0.2">
      <c r="A24" s="1" t="s">
        <v>101</v>
      </c>
      <c r="B24" s="2"/>
      <c r="C24" s="2"/>
      <c r="D24" s="2"/>
      <c r="E24" s="2"/>
      <c r="F24" s="2"/>
      <c r="G24" s="2"/>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79"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rgb="FF92D050"/>
    <pageSetUpPr fitToPage="1"/>
  </sheetPr>
  <dimension ref="A1:AI149"/>
  <sheetViews>
    <sheetView zoomScale="90" zoomScaleNormal="90" zoomScaleSheetLayoutView="80" zoomScalePageLayoutView="85" workbookViewId="0">
      <selection activeCell="H61" sqref="H61"/>
    </sheetView>
  </sheetViews>
  <sheetFormatPr baseColWidth="10" defaultColWidth="11.42578125" defaultRowHeight="12" x14ac:dyDescent="0.2"/>
  <cols>
    <col min="1" max="1" width="43.7109375" style="109" customWidth="1"/>
    <col min="2" max="2" width="11.28515625" style="109" customWidth="1"/>
    <col min="3" max="3" width="13" style="109" customWidth="1"/>
    <col min="4" max="4" width="12" style="109" customWidth="1"/>
    <col min="5" max="10" width="8.7109375" style="109" customWidth="1"/>
    <col min="11" max="11" width="11.85546875" style="109" customWidth="1"/>
    <col min="12" max="12" width="9.85546875" style="109" customWidth="1"/>
    <col min="13" max="13" width="8.7109375" style="109" customWidth="1"/>
    <col min="14" max="14" width="10.7109375" style="109" customWidth="1"/>
    <col min="15" max="15" width="13.140625" style="109" customWidth="1"/>
    <col min="16" max="16" width="14.5703125" style="109" customWidth="1"/>
    <col min="17" max="17" width="8.7109375" style="109" customWidth="1"/>
    <col min="18" max="18" width="11.140625" style="109" customWidth="1"/>
    <col min="19" max="25" width="8.7109375" style="109" customWidth="1"/>
    <col min="26" max="26" width="11.5703125" style="109" customWidth="1"/>
    <col min="27" max="27" width="11.140625" style="109" customWidth="1"/>
    <col min="28" max="28" width="8.7109375" style="109" customWidth="1"/>
    <col min="29" max="29" width="11.5703125" style="109" customWidth="1"/>
    <col min="30" max="30" width="12.42578125" style="109" customWidth="1"/>
    <col min="31" max="31" width="15" style="109" customWidth="1"/>
    <col min="32" max="32" width="14.42578125" style="109" customWidth="1"/>
    <col min="33" max="33" width="14.28515625" style="109" customWidth="1"/>
    <col min="34" max="34" width="8.7109375" style="109" customWidth="1"/>
    <col min="35" max="35" width="15.140625" style="109" customWidth="1"/>
    <col min="36" max="16384" width="11.42578125" style="109"/>
  </cols>
  <sheetData>
    <row r="1" spans="1:35" s="98" customFormat="1" x14ac:dyDescent="0.2">
      <c r="A1" s="95" t="s">
        <v>435</v>
      </c>
    </row>
    <row r="2" spans="1:35" s="98" customFormat="1" x14ac:dyDescent="0.2">
      <c r="A2" s="96" t="s">
        <v>366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row>
    <row r="3" spans="1:35" s="95" customFormat="1" ht="12.75" thickBot="1" x14ac:dyDescent="0.25">
      <c r="A3" s="95" t="s">
        <v>371</v>
      </c>
      <c r="T3" s="97"/>
    </row>
    <row r="4" spans="1:35" ht="30.75" customHeight="1" thickBot="1" x14ac:dyDescent="0.25">
      <c r="A4" s="915" t="s">
        <v>62</v>
      </c>
      <c r="B4" s="928" t="s">
        <v>411</v>
      </c>
      <c r="C4" s="928"/>
      <c r="D4" s="928"/>
      <c r="E4" s="928"/>
      <c r="F4" s="928"/>
      <c r="G4" s="928"/>
      <c r="H4" s="928"/>
      <c r="I4" s="928"/>
      <c r="J4" s="928"/>
      <c r="K4" s="928"/>
      <c r="L4" s="928"/>
      <c r="M4" s="928"/>
      <c r="N4" s="928"/>
      <c r="O4" s="928"/>
      <c r="P4" s="928"/>
      <c r="Q4" s="929" t="s">
        <v>436</v>
      </c>
      <c r="R4" s="928"/>
      <c r="S4" s="928"/>
      <c r="T4" s="928"/>
      <c r="U4" s="928"/>
      <c r="V4" s="928"/>
      <c r="W4" s="928"/>
      <c r="X4" s="928"/>
      <c r="Y4" s="928"/>
      <c r="Z4" s="928"/>
      <c r="AA4" s="928"/>
      <c r="AB4" s="928"/>
      <c r="AC4" s="928"/>
      <c r="AD4" s="928"/>
      <c r="AE4" s="930"/>
      <c r="AF4" s="924" t="s">
        <v>437</v>
      </c>
      <c r="AG4" s="925"/>
      <c r="AH4" s="924" t="s">
        <v>438</v>
      </c>
      <c r="AI4" s="925"/>
    </row>
    <row r="5" spans="1:35" ht="172.5" customHeight="1" x14ac:dyDescent="0.2">
      <c r="A5" s="926"/>
      <c r="B5" s="159" t="s">
        <v>11</v>
      </c>
      <c r="C5" s="160" t="s">
        <v>155</v>
      </c>
      <c r="D5" s="161" t="s">
        <v>298</v>
      </c>
      <c r="E5" s="161" t="s">
        <v>157</v>
      </c>
      <c r="F5" s="161" t="s">
        <v>192</v>
      </c>
      <c r="G5" s="161" t="s">
        <v>193</v>
      </c>
      <c r="H5" s="161" t="s">
        <v>194</v>
      </c>
      <c r="I5" s="161" t="s">
        <v>195</v>
      </c>
      <c r="J5" s="161" t="s">
        <v>158</v>
      </c>
      <c r="K5" s="161" t="s">
        <v>159</v>
      </c>
      <c r="L5" s="161" t="s">
        <v>160</v>
      </c>
      <c r="M5" s="161" t="s">
        <v>191</v>
      </c>
      <c r="N5" s="162" t="s">
        <v>127</v>
      </c>
      <c r="O5" s="163" t="s">
        <v>165</v>
      </c>
      <c r="P5" s="164" t="s">
        <v>164</v>
      </c>
      <c r="Q5" s="159" t="s">
        <v>11</v>
      </c>
      <c r="R5" s="160" t="s">
        <v>155</v>
      </c>
      <c r="S5" s="161" t="s">
        <v>156</v>
      </c>
      <c r="T5" s="161" t="s">
        <v>157</v>
      </c>
      <c r="U5" s="161" t="s">
        <v>192</v>
      </c>
      <c r="V5" s="161" t="s">
        <v>193</v>
      </c>
      <c r="W5" s="161" t="s">
        <v>194</v>
      </c>
      <c r="X5" s="161" t="s">
        <v>195</v>
      </c>
      <c r="Y5" s="161" t="s">
        <v>158</v>
      </c>
      <c r="Z5" s="161" t="s">
        <v>159</v>
      </c>
      <c r="AA5" s="161" t="s">
        <v>160</v>
      </c>
      <c r="AB5" s="161" t="s">
        <v>191</v>
      </c>
      <c r="AC5" s="162" t="s">
        <v>127</v>
      </c>
      <c r="AD5" s="163" t="s">
        <v>165</v>
      </c>
      <c r="AE5" s="164" t="s">
        <v>482</v>
      </c>
      <c r="AF5" s="165" t="s">
        <v>169</v>
      </c>
      <c r="AG5" s="165" t="s">
        <v>168</v>
      </c>
      <c r="AH5" s="165" t="s">
        <v>11</v>
      </c>
      <c r="AI5" s="164" t="s">
        <v>483</v>
      </c>
    </row>
    <row r="6" spans="1:35" ht="15.75" customHeight="1" thickBot="1" x14ac:dyDescent="0.25">
      <c r="A6" s="927"/>
      <c r="B6" s="166" t="s">
        <v>63</v>
      </c>
      <c r="C6" s="167" t="s">
        <v>64</v>
      </c>
      <c r="D6" s="168" t="s">
        <v>65</v>
      </c>
      <c r="E6" s="168" t="s">
        <v>66</v>
      </c>
      <c r="F6" s="169" t="s">
        <v>67</v>
      </c>
      <c r="G6" s="169" t="s">
        <v>68</v>
      </c>
      <c r="H6" s="169" t="s">
        <v>87</v>
      </c>
      <c r="I6" s="169" t="s">
        <v>126</v>
      </c>
      <c r="J6" s="169" t="s">
        <v>163</v>
      </c>
      <c r="K6" s="169" t="s">
        <v>167</v>
      </c>
      <c r="L6" s="169" t="s">
        <v>200</v>
      </c>
      <c r="M6" s="169" t="s">
        <v>201</v>
      </c>
      <c r="N6" s="170" t="s">
        <v>203</v>
      </c>
      <c r="O6" s="171" t="s">
        <v>204</v>
      </c>
      <c r="P6" s="172" t="s">
        <v>205</v>
      </c>
      <c r="Q6" s="166" t="s">
        <v>63</v>
      </c>
      <c r="R6" s="167" t="s">
        <v>64</v>
      </c>
      <c r="S6" s="168" t="s">
        <v>65</v>
      </c>
      <c r="T6" s="168" t="s">
        <v>66</v>
      </c>
      <c r="U6" s="169" t="s">
        <v>67</v>
      </c>
      <c r="V6" s="169" t="s">
        <v>68</v>
      </c>
      <c r="W6" s="169" t="s">
        <v>87</v>
      </c>
      <c r="X6" s="169" t="s">
        <v>126</v>
      </c>
      <c r="Y6" s="169" t="s">
        <v>163</v>
      </c>
      <c r="Z6" s="169" t="s">
        <v>167</v>
      </c>
      <c r="AA6" s="169" t="s">
        <v>200</v>
      </c>
      <c r="AB6" s="169" t="s">
        <v>201</v>
      </c>
      <c r="AC6" s="170" t="s">
        <v>203</v>
      </c>
      <c r="AD6" s="171" t="s">
        <v>204</v>
      </c>
      <c r="AE6" s="172" t="s">
        <v>205</v>
      </c>
      <c r="AF6" s="173"/>
      <c r="AG6" s="166"/>
      <c r="AH6" s="173"/>
      <c r="AI6" s="166"/>
    </row>
    <row r="7" spans="1:35" x14ac:dyDescent="0.2">
      <c r="A7" s="616" t="s">
        <v>69</v>
      </c>
      <c r="B7" s="617"/>
      <c r="C7" s="12"/>
      <c r="D7" s="12"/>
      <c r="E7" s="12"/>
      <c r="F7" s="12"/>
      <c r="G7" s="12"/>
      <c r="H7" s="12"/>
      <c r="I7" s="12"/>
      <c r="J7" s="12"/>
      <c r="K7" s="12"/>
      <c r="L7" s="12"/>
      <c r="M7" s="12"/>
      <c r="N7" s="9"/>
      <c r="O7" s="42"/>
      <c r="P7" s="15"/>
      <c r="Q7" s="14"/>
      <c r="R7" s="618"/>
      <c r="S7" s="12"/>
      <c r="T7" s="12"/>
      <c r="U7" s="12"/>
      <c r="V7" s="12"/>
      <c r="W7" s="12"/>
      <c r="X7" s="12"/>
      <c r="Y7" s="12"/>
      <c r="Z7" s="12"/>
      <c r="AA7" s="12"/>
      <c r="AB7" s="12"/>
      <c r="AC7" s="9"/>
      <c r="AD7" s="42"/>
      <c r="AE7" s="15"/>
      <c r="AF7" s="15"/>
      <c r="AG7" s="14"/>
      <c r="AH7" s="15"/>
      <c r="AI7" s="14"/>
    </row>
    <row r="8" spans="1:35" x14ac:dyDescent="0.2">
      <c r="A8" s="619" t="s">
        <v>5334</v>
      </c>
      <c r="B8" s="620">
        <f>SUM(B9:B15)</f>
        <v>300</v>
      </c>
      <c r="C8" s="620">
        <f>SUM(C9:C15)</f>
        <v>28749.11</v>
      </c>
      <c r="D8" s="620">
        <f>SUM(D9:D15)</f>
        <v>8975.41</v>
      </c>
      <c r="E8" s="620">
        <f t="shared" ref="E8:S8" si="0">SUM(E9:E15)</f>
        <v>0</v>
      </c>
      <c r="F8" s="620">
        <f t="shared" si="0"/>
        <v>0</v>
      </c>
      <c r="G8" s="620">
        <f t="shared" si="0"/>
        <v>0</v>
      </c>
      <c r="H8" s="620">
        <f t="shared" si="0"/>
        <v>0</v>
      </c>
      <c r="I8" s="620">
        <f t="shared" si="0"/>
        <v>0</v>
      </c>
      <c r="J8" s="620">
        <f t="shared" si="0"/>
        <v>0</v>
      </c>
      <c r="K8" s="620">
        <f>SUM(K9:K15)</f>
        <v>37724.520000000004</v>
      </c>
      <c r="L8" s="620">
        <f t="shared" ref="L8" si="1">SUM(L9:L15)</f>
        <v>7000</v>
      </c>
      <c r="M8" s="620">
        <f t="shared" si="0"/>
        <v>0</v>
      </c>
      <c r="N8" s="620">
        <f t="shared" si="0"/>
        <v>7000</v>
      </c>
      <c r="O8" s="620">
        <f t="shared" si="0"/>
        <v>459694.24000000011</v>
      </c>
      <c r="P8" s="621">
        <f t="shared" si="0"/>
        <v>10997130.24</v>
      </c>
      <c r="Q8" s="620">
        <f t="shared" si="0"/>
        <v>300</v>
      </c>
      <c r="R8" s="620">
        <f t="shared" si="0"/>
        <v>28749.11</v>
      </c>
      <c r="S8" s="620">
        <f t="shared" si="0"/>
        <v>8975.41</v>
      </c>
      <c r="T8" s="12"/>
      <c r="U8" s="12"/>
      <c r="V8" s="12"/>
      <c r="W8" s="12"/>
      <c r="X8" s="12"/>
      <c r="Y8" s="12"/>
      <c r="Z8" s="620">
        <f>SUM(Z9:Z15)</f>
        <v>37724.520000000004</v>
      </c>
      <c r="AA8" s="620">
        <f t="shared" ref="AA8" si="2">SUM(AA9:AA15)</f>
        <v>7000</v>
      </c>
      <c r="AB8" s="12"/>
      <c r="AC8" s="620">
        <f t="shared" ref="AC8" si="3">SUM(AC9:AC15)</f>
        <v>7000</v>
      </c>
      <c r="AD8" s="620">
        <f>SUM(AD9:AD15)</f>
        <v>459694.24000000011</v>
      </c>
      <c r="AE8" s="621">
        <f>SUM(AE9:AE15)</f>
        <v>10997130.24</v>
      </c>
      <c r="AF8" s="621">
        <f>SUM(AF9:AF15)</f>
        <v>0</v>
      </c>
      <c r="AG8" s="621">
        <f>SUM(AG9:AG15)</f>
        <v>0</v>
      </c>
      <c r="AH8" s="620">
        <f>SUM(AH9:AH15)</f>
        <v>300</v>
      </c>
      <c r="AI8" s="621">
        <f>+AE8</f>
        <v>10997130.24</v>
      </c>
    </row>
    <row r="9" spans="1:35" x14ac:dyDescent="0.2">
      <c r="A9" s="616" t="s">
        <v>608</v>
      </c>
      <c r="B9" s="622">
        <v>1</v>
      </c>
      <c r="C9" s="623">
        <v>15753.95</v>
      </c>
      <c r="D9" s="624">
        <v>0</v>
      </c>
      <c r="E9" s="625"/>
      <c r="F9" s="625"/>
      <c r="G9" s="625"/>
      <c r="H9" s="625"/>
      <c r="I9" s="625"/>
      <c r="J9" s="626"/>
      <c r="K9" s="626">
        <f>+C9+D9</f>
        <v>15753.95</v>
      </c>
      <c r="L9" s="626">
        <v>1000</v>
      </c>
      <c r="M9" s="626"/>
      <c r="N9" s="626">
        <f>+L9</f>
        <v>1000</v>
      </c>
      <c r="O9" s="627">
        <f t="shared" ref="O9:O15" si="4">(K9*12)+L9</f>
        <v>190047.40000000002</v>
      </c>
      <c r="P9" s="624">
        <f>(K9*12*B9)+(L9*B9)</f>
        <v>190047.40000000002</v>
      </c>
      <c r="Q9" s="622">
        <v>1</v>
      </c>
      <c r="R9" s="623">
        <v>15753.95</v>
      </c>
      <c r="S9" s="624">
        <v>0</v>
      </c>
      <c r="T9" s="12"/>
      <c r="U9" s="12"/>
      <c r="V9" s="12"/>
      <c r="W9" s="12"/>
      <c r="X9" s="12"/>
      <c r="Y9" s="12"/>
      <c r="Z9" s="626">
        <f t="shared" ref="Z9:Z15" si="5">+R9+S9</f>
        <v>15753.95</v>
      </c>
      <c r="AA9" s="626">
        <v>1000</v>
      </c>
      <c r="AB9" s="12"/>
      <c r="AC9" s="626">
        <v>1000</v>
      </c>
      <c r="AD9" s="627">
        <f t="shared" ref="AD9:AD15" si="6">(Z9*12)+AA9</f>
        <v>190047.40000000002</v>
      </c>
      <c r="AE9" s="624">
        <f t="shared" ref="AE9:AE15" si="7">(Z9*12*Q9)+(AA9*Q9)</f>
        <v>190047.40000000002</v>
      </c>
      <c r="AF9" s="628">
        <f>+O9-AD9</f>
        <v>0</v>
      </c>
      <c r="AG9" s="628">
        <f>+P9-AE9</f>
        <v>0</v>
      </c>
      <c r="AH9" s="622">
        <v>1</v>
      </c>
      <c r="AI9" s="629">
        <f t="shared" ref="AI9:AI72" si="8">+AE9</f>
        <v>190047.40000000002</v>
      </c>
    </row>
    <row r="10" spans="1:35" x14ac:dyDescent="0.2">
      <c r="A10" s="616" t="s">
        <v>609</v>
      </c>
      <c r="B10" s="622">
        <v>2</v>
      </c>
      <c r="C10" s="623">
        <v>6074.96</v>
      </c>
      <c r="D10" s="624">
        <v>1118.55</v>
      </c>
      <c r="E10" s="625"/>
      <c r="F10" s="626"/>
      <c r="G10" s="625"/>
      <c r="H10" s="625"/>
      <c r="I10" s="625"/>
      <c r="J10" s="626"/>
      <c r="K10" s="626">
        <f>+C10+D10</f>
        <v>7193.51</v>
      </c>
      <c r="L10" s="626">
        <v>1000</v>
      </c>
      <c r="M10" s="626"/>
      <c r="N10" s="626">
        <f>+L10</f>
        <v>1000</v>
      </c>
      <c r="O10" s="627">
        <f t="shared" si="4"/>
        <v>87322.12</v>
      </c>
      <c r="P10" s="624">
        <f>(K10*12*B10)+(L10*B10)</f>
        <v>174644.24</v>
      </c>
      <c r="Q10" s="622">
        <v>2</v>
      </c>
      <c r="R10" s="623">
        <v>6074.96</v>
      </c>
      <c r="S10" s="624">
        <v>1118.55</v>
      </c>
      <c r="T10" s="12"/>
      <c r="U10" s="12"/>
      <c r="V10" s="12"/>
      <c r="W10" s="12"/>
      <c r="X10" s="12"/>
      <c r="Y10" s="12"/>
      <c r="Z10" s="626">
        <f t="shared" si="5"/>
        <v>7193.51</v>
      </c>
      <c r="AA10" s="626">
        <v>1000</v>
      </c>
      <c r="AB10" s="12"/>
      <c r="AC10" s="626">
        <v>1000</v>
      </c>
      <c r="AD10" s="627">
        <f t="shared" si="6"/>
        <v>87322.12</v>
      </c>
      <c r="AE10" s="624">
        <f t="shared" si="7"/>
        <v>174644.24</v>
      </c>
      <c r="AF10" s="628">
        <f t="shared" ref="AF10:AG36" si="9">+O10-AD10</f>
        <v>0</v>
      </c>
      <c r="AG10" s="628">
        <f t="shared" si="9"/>
        <v>0</v>
      </c>
      <c r="AH10" s="622">
        <v>2</v>
      </c>
      <c r="AI10" s="629">
        <f t="shared" si="8"/>
        <v>174644.24</v>
      </c>
    </row>
    <row r="11" spans="1:35" x14ac:dyDescent="0.2">
      <c r="A11" s="616" t="s">
        <v>610</v>
      </c>
      <c r="B11" s="622">
        <v>24</v>
      </c>
      <c r="C11" s="623">
        <v>1259.98</v>
      </c>
      <c r="D11" s="624">
        <v>1865.95</v>
      </c>
      <c r="E11" s="625"/>
      <c r="F11" s="625"/>
      <c r="G11" s="625"/>
      <c r="H11" s="625"/>
      <c r="I11" s="625"/>
      <c r="J11" s="626"/>
      <c r="K11" s="626">
        <f>+C11+D11</f>
        <v>3125.9300000000003</v>
      </c>
      <c r="L11" s="626">
        <v>1000</v>
      </c>
      <c r="M11" s="625"/>
      <c r="N11" s="626">
        <f>+L11</f>
        <v>1000</v>
      </c>
      <c r="O11" s="627">
        <f t="shared" si="4"/>
        <v>38511.160000000003</v>
      </c>
      <c r="P11" s="624">
        <f t="shared" ref="P11:P22" si="10">(K11*12*B11)+(L11*B11)</f>
        <v>924267.84000000008</v>
      </c>
      <c r="Q11" s="622">
        <v>24</v>
      </c>
      <c r="R11" s="623">
        <v>1259.98</v>
      </c>
      <c r="S11" s="624">
        <v>1865.95</v>
      </c>
      <c r="T11" s="630"/>
      <c r="U11" s="12"/>
      <c r="V11" s="12"/>
      <c r="W11" s="12"/>
      <c r="X11" s="12"/>
      <c r="Y11" s="12"/>
      <c r="Z11" s="626">
        <f t="shared" si="5"/>
        <v>3125.9300000000003</v>
      </c>
      <c r="AA11" s="626">
        <v>1000</v>
      </c>
      <c r="AB11" s="12"/>
      <c r="AC11" s="626">
        <v>1000</v>
      </c>
      <c r="AD11" s="627">
        <f t="shared" si="6"/>
        <v>38511.160000000003</v>
      </c>
      <c r="AE11" s="624">
        <f t="shared" si="7"/>
        <v>924267.84000000008</v>
      </c>
      <c r="AF11" s="628">
        <f t="shared" si="9"/>
        <v>0</v>
      </c>
      <c r="AG11" s="628">
        <f t="shared" si="9"/>
        <v>0</v>
      </c>
      <c r="AH11" s="622">
        <v>24</v>
      </c>
      <c r="AI11" s="629">
        <f t="shared" si="8"/>
        <v>924267.84000000008</v>
      </c>
    </row>
    <row r="12" spans="1:35" x14ac:dyDescent="0.2">
      <c r="A12" s="616" t="s">
        <v>611</v>
      </c>
      <c r="B12" s="622">
        <v>58</v>
      </c>
      <c r="C12" s="623">
        <v>1524.54</v>
      </c>
      <c r="D12" s="624">
        <v>1661.16</v>
      </c>
      <c r="E12" s="625"/>
      <c r="F12" s="625"/>
      <c r="G12" s="625"/>
      <c r="H12" s="625"/>
      <c r="I12" s="625"/>
      <c r="J12" s="626"/>
      <c r="K12" s="626">
        <f t="shared" ref="K12:K15" si="11">+C12+D12</f>
        <v>3185.7</v>
      </c>
      <c r="L12" s="626">
        <v>1000</v>
      </c>
      <c r="M12" s="626"/>
      <c r="N12" s="626">
        <f>+L12</f>
        <v>1000</v>
      </c>
      <c r="O12" s="627">
        <f t="shared" si="4"/>
        <v>39228.399999999994</v>
      </c>
      <c r="P12" s="624">
        <f t="shared" si="10"/>
        <v>2275247.1999999997</v>
      </c>
      <c r="Q12" s="622">
        <v>58</v>
      </c>
      <c r="R12" s="623">
        <v>1524.54</v>
      </c>
      <c r="S12" s="624">
        <v>1661.16</v>
      </c>
      <c r="T12" s="12"/>
      <c r="U12" s="12"/>
      <c r="V12" s="12"/>
      <c r="W12" s="12"/>
      <c r="X12" s="12"/>
      <c r="Y12" s="12"/>
      <c r="Z12" s="631">
        <f t="shared" si="5"/>
        <v>3185.7</v>
      </c>
      <c r="AA12" s="626">
        <v>1000</v>
      </c>
      <c r="AB12" s="12"/>
      <c r="AC12" s="626">
        <v>1000</v>
      </c>
      <c r="AD12" s="627">
        <f t="shared" si="6"/>
        <v>39228.399999999994</v>
      </c>
      <c r="AE12" s="624">
        <f t="shared" si="7"/>
        <v>2275247.1999999997</v>
      </c>
      <c r="AF12" s="628">
        <f t="shared" si="9"/>
        <v>0</v>
      </c>
      <c r="AG12" s="628">
        <f t="shared" si="9"/>
        <v>0</v>
      </c>
      <c r="AH12" s="622">
        <v>58</v>
      </c>
      <c r="AI12" s="629">
        <f t="shared" si="8"/>
        <v>2275247.1999999997</v>
      </c>
    </row>
    <row r="13" spans="1:35" x14ac:dyDescent="0.2">
      <c r="A13" s="616" t="s">
        <v>612</v>
      </c>
      <c r="B13" s="622">
        <v>95</v>
      </c>
      <c r="C13" s="623">
        <v>1365.97</v>
      </c>
      <c r="D13" s="624">
        <v>1574.74</v>
      </c>
      <c r="E13" s="625"/>
      <c r="F13" s="625"/>
      <c r="G13" s="625"/>
      <c r="H13" s="625"/>
      <c r="I13" s="625"/>
      <c r="J13" s="626"/>
      <c r="K13" s="626">
        <f t="shared" si="11"/>
        <v>2940.71</v>
      </c>
      <c r="L13" s="626">
        <v>1000</v>
      </c>
      <c r="M13" s="625"/>
      <c r="N13" s="626">
        <f>+L13</f>
        <v>1000</v>
      </c>
      <c r="O13" s="627">
        <f t="shared" si="4"/>
        <v>36288.520000000004</v>
      </c>
      <c r="P13" s="624">
        <f t="shared" si="10"/>
        <v>3447409.4000000004</v>
      </c>
      <c r="Q13" s="622">
        <v>95</v>
      </c>
      <c r="R13" s="623">
        <v>1365.97</v>
      </c>
      <c r="S13" s="624">
        <v>1574.74</v>
      </c>
      <c r="T13" s="12"/>
      <c r="U13" s="12"/>
      <c r="V13" s="12"/>
      <c r="W13" s="12"/>
      <c r="X13" s="12"/>
      <c r="Y13" s="12"/>
      <c r="Z13" s="626">
        <f t="shared" si="5"/>
        <v>2940.71</v>
      </c>
      <c r="AA13" s="626">
        <v>1000</v>
      </c>
      <c r="AB13" s="12"/>
      <c r="AC13" s="626">
        <v>1000</v>
      </c>
      <c r="AD13" s="627">
        <f t="shared" si="6"/>
        <v>36288.520000000004</v>
      </c>
      <c r="AE13" s="624">
        <f t="shared" si="7"/>
        <v>3447409.4000000004</v>
      </c>
      <c r="AF13" s="628">
        <f t="shared" si="9"/>
        <v>0</v>
      </c>
      <c r="AG13" s="628">
        <f t="shared" si="9"/>
        <v>0</v>
      </c>
      <c r="AH13" s="622">
        <v>95</v>
      </c>
      <c r="AI13" s="629">
        <f t="shared" si="8"/>
        <v>3447409.4000000004</v>
      </c>
    </row>
    <row r="14" spans="1:35" x14ac:dyDescent="0.2">
      <c r="A14" s="616" t="s">
        <v>613</v>
      </c>
      <c r="B14" s="622">
        <v>101</v>
      </c>
      <c r="C14" s="623">
        <v>1321.85</v>
      </c>
      <c r="D14" s="624">
        <v>1326.4</v>
      </c>
      <c r="E14" s="625"/>
      <c r="F14" s="625"/>
      <c r="G14" s="625"/>
      <c r="H14" s="625"/>
      <c r="I14" s="625"/>
      <c r="J14" s="626"/>
      <c r="K14" s="626">
        <f t="shared" si="11"/>
        <v>2648.25</v>
      </c>
      <c r="L14" s="626">
        <v>1000</v>
      </c>
      <c r="M14" s="625"/>
      <c r="N14" s="626">
        <f t="shared" ref="N14:N29" si="12">+L14</f>
        <v>1000</v>
      </c>
      <c r="O14" s="627">
        <f t="shared" si="4"/>
        <v>32779</v>
      </c>
      <c r="P14" s="624">
        <f t="shared" si="10"/>
        <v>3310679</v>
      </c>
      <c r="Q14" s="622">
        <v>101</v>
      </c>
      <c r="R14" s="623">
        <v>1321.85</v>
      </c>
      <c r="S14" s="624">
        <v>1326.4</v>
      </c>
      <c r="T14" s="12"/>
      <c r="U14" s="12"/>
      <c r="V14" s="12"/>
      <c r="W14" s="12"/>
      <c r="X14" s="12"/>
      <c r="Y14" s="12"/>
      <c r="Z14" s="626">
        <f t="shared" si="5"/>
        <v>2648.25</v>
      </c>
      <c r="AA14" s="626">
        <v>1000</v>
      </c>
      <c r="AB14" s="12"/>
      <c r="AC14" s="626">
        <v>1000</v>
      </c>
      <c r="AD14" s="627">
        <f t="shared" si="6"/>
        <v>32779</v>
      </c>
      <c r="AE14" s="624">
        <f t="shared" si="7"/>
        <v>3310679</v>
      </c>
      <c r="AF14" s="628">
        <f t="shared" si="9"/>
        <v>0</v>
      </c>
      <c r="AG14" s="628">
        <f t="shared" si="9"/>
        <v>0</v>
      </c>
      <c r="AH14" s="622">
        <v>101</v>
      </c>
      <c r="AI14" s="629">
        <f t="shared" si="8"/>
        <v>3310679</v>
      </c>
    </row>
    <row r="15" spans="1:35" x14ac:dyDescent="0.2">
      <c r="A15" s="616" t="s">
        <v>12</v>
      </c>
      <c r="B15" s="622">
        <v>19</v>
      </c>
      <c r="C15" s="623">
        <v>1447.86</v>
      </c>
      <c r="D15" s="624">
        <v>1428.61</v>
      </c>
      <c r="E15" s="625"/>
      <c r="F15" s="625"/>
      <c r="G15" s="625"/>
      <c r="H15" s="625"/>
      <c r="I15" s="625"/>
      <c r="J15" s="626"/>
      <c r="K15" s="626">
        <f t="shared" si="11"/>
        <v>2876.47</v>
      </c>
      <c r="L15" s="626">
        <v>1000</v>
      </c>
      <c r="M15" s="625"/>
      <c r="N15" s="626">
        <f t="shared" si="12"/>
        <v>1000</v>
      </c>
      <c r="O15" s="627">
        <f t="shared" si="4"/>
        <v>35517.64</v>
      </c>
      <c r="P15" s="624">
        <f t="shared" si="10"/>
        <v>674835.16</v>
      </c>
      <c r="Q15" s="622">
        <v>19</v>
      </c>
      <c r="R15" s="623">
        <v>1447.86</v>
      </c>
      <c r="S15" s="624">
        <v>1428.61</v>
      </c>
      <c r="T15" s="12"/>
      <c r="U15" s="12"/>
      <c r="V15" s="12"/>
      <c r="W15" s="12"/>
      <c r="X15" s="12"/>
      <c r="Y15" s="12"/>
      <c r="Z15" s="626">
        <f t="shared" si="5"/>
        <v>2876.47</v>
      </c>
      <c r="AA15" s="626">
        <v>1000</v>
      </c>
      <c r="AB15" s="12"/>
      <c r="AC15" s="626">
        <v>1000</v>
      </c>
      <c r="AD15" s="627">
        <f t="shared" si="6"/>
        <v>35517.64</v>
      </c>
      <c r="AE15" s="624">
        <f t="shared" si="7"/>
        <v>674835.16</v>
      </c>
      <c r="AF15" s="628">
        <f t="shared" si="9"/>
        <v>0</v>
      </c>
      <c r="AG15" s="628">
        <f t="shared" si="9"/>
        <v>0</v>
      </c>
      <c r="AH15" s="622">
        <v>19</v>
      </c>
      <c r="AI15" s="629">
        <f t="shared" si="8"/>
        <v>674835.16</v>
      </c>
    </row>
    <row r="16" spans="1:35" x14ac:dyDescent="0.2">
      <c r="A16" s="619" t="s">
        <v>4</v>
      </c>
      <c r="B16" s="620">
        <f t="shared" ref="B16:P16" si="13">SUM(B17:B22)</f>
        <v>270</v>
      </c>
      <c r="C16" s="620">
        <f t="shared" si="13"/>
        <v>5579.9120000000003</v>
      </c>
      <c r="D16" s="620">
        <f t="shared" si="13"/>
        <v>8002.7400000000007</v>
      </c>
      <c r="E16" s="620">
        <f t="shared" si="13"/>
        <v>0</v>
      </c>
      <c r="F16" s="620">
        <f t="shared" si="13"/>
        <v>0</v>
      </c>
      <c r="G16" s="620">
        <f t="shared" si="13"/>
        <v>0</v>
      </c>
      <c r="H16" s="620">
        <f t="shared" si="13"/>
        <v>0</v>
      </c>
      <c r="I16" s="620">
        <f t="shared" si="13"/>
        <v>0</v>
      </c>
      <c r="J16" s="620">
        <f t="shared" si="13"/>
        <v>0</v>
      </c>
      <c r="K16" s="620">
        <f t="shared" si="13"/>
        <v>13582.652</v>
      </c>
      <c r="L16" s="620">
        <f t="shared" ref="L16" si="14">SUM(L17:L22)</f>
        <v>6000</v>
      </c>
      <c r="M16" s="620">
        <f t="shared" si="13"/>
        <v>0</v>
      </c>
      <c r="N16" s="620">
        <f t="shared" si="13"/>
        <v>6000</v>
      </c>
      <c r="O16" s="620">
        <f>SUM(O17:O22)</f>
        <v>168991.82400000002</v>
      </c>
      <c r="P16" s="620">
        <f t="shared" si="13"/>
        <v>7843675.4280000003</v>
      </c>
      <c r="Q16" s="620">
        <f t="shared" ref="Q16:S16" si="15">SUM(Q17:Q22)</f>
        <v>270</v>
      </c>
      <c r="R16" s="620">
        <f t="shared" si="15"/>
        <v>5579.9120000000003</v>
      </c>
      <c r="S16" s="620">
        <f t="shared" si="15"/>
        <v>8002.7400000000007</v>
      </c>
      <c r="T16" s="12"/>
      <c r="U16" s="12"/>
      <c r="V16" s="12"/>
      <c r="W16" s="12"/>
      <c r="X16" s="12"/>
      <c r="Y16" s="12"/>
      <c r="Z16" s="620">
        <f>SUM(Z17:Z22)</f>
        <v>13582.652</v>
      </c>
      <c r="AA16" s="620">
        <f t="shared" ref="AA16" si="16">SUM(AA17:AA22)</f>
        <v>6000</v>
      </c>
      <c r="AB16" s="12"/>
      <c r="AC16" s="620">
        <f t="shared" ref="AC16" si="17">SUM(AC17:AC22)</f>
        <v>6000</v>
      </c>
      <c r="AD16" s="620">
        <f>SUM(AD17:AD22)</f>
        <v>168991.82400000002</v>
      </c>
      <c r="AE16" s="620">
        <f t="shared" ref="AE16:AH16" si="18">SUM(AE17:AE22)</f>
        <v>7843675.4280000003</v>
      </c>
      <c r="AF16" s="620">
        <f t="shared" si="18"/>
        <v>0</v>
      </c>
      <c r="AG16" s="620">
        <f t="shared" si="18"/>
        <v>0</v>
      </c>
      <c r="AH16" s="620">
        <f t="shared" si="18"/>
        <v>270</v>
      </c>
      <c r="AI16" s="621">
        <f t="shared" si="8"/>
        <v>7843675.4280000003</v>
      </c>
    </row>
    <row r="17" spans="1:35" x14ac:dyDescent="0.2">
      <c r="A17" s="616" t="s">
        <v>13</v>
      </c>
      <c r="B17" s="622">
        <v>87</v>
      </c>
      <c r="C17" s="624">
        <v>999.91899999999998</v>
      </c>
      <c r="D17" s="624">
        <v>1530.55</v>
      </c>
      <c r="E17" s="625"/>
      <c r="F17" s="625"/>
      <c r="G17" s="625"/>
      <c r="H17" s="625"/>
      <c r="I17" s="625"/>
      <c r="J17" s="626"/>
      <c r="K17" s="626">
        <f t="shared" ref="K17:K22" si="19">+C17+D17</f>
        <v>2530.4690000000001</v>
      </c>
      <c r="L17" s="626">
        <v>1000</v>
      </c>
      <c r="M17" s="625"/>
      <c r="N17" s="626">
        <f t="shared" si="12"/>
        <v>1000</v>
      </c>
      <c r="O17" s="627">
        <f t="shared" ref="O17:O22" si="20">(K17*12)+L17</f>
        <v>31365.628000000001</v>
      </c>
      <c r="P17" s="624">
        <f>(K17*12*B17)+(L17*B17)</f>
        <v>2728809.6359999999</v>
      </c>
      <c r="Q17" s="622">
        <v>87</v>
      </c>
      <c r="R17" s="624">
        <v>999.91899999999998</v>
      </c>
      <c r="S17" s="624">
        <v>1530.55</v>
      </c>
      <c r="T17" s="632"/>
      <c r="U17" s="632"/>
      <c r="V17" s="12"/>
      <c r="W17" s="12"/>
      <c r="X17" s="12"/>
      <c r="Y17" s="12"/>
      <c r="Z17" s="626">
        <f t="shared" ref="Z17:Z22" si="21">+R17+S17</f>
        <v>2530.4690000000001</v>
      </c>
      <c r="AA17" s="626">
        <v>1000</v>
      </c>
      <c r="AB17" s="12"/>
      <c r="AC17" s="626">
        <v>1000</v>
      </c>
      <c r="AD17" s="627">
        <f t="shared" ref="AD17:AD22" si="22">(Z17*12)+AA17</f>
        <v>31365.628000000001</v>
      </c>
      <c r="AE17" s="624">
        <f>(Z17*12*Q17)+(AA17*Q17)</f>
        <v>2728809.6359999999</v>
      </c>
      <c r="AF17" s="628">
        <f t="shared" si="9"/>
        <v>0</v>
      </c>
      <c r="AG17" s="628">
        <f t="shared" si="9"/>
        <v>0</v>
      </c>
      <c r="AH17" s="622">
        <v>87</v>
      </c>
      <c r="AI17" s="629">
        <f t="shared" si="8"/>
        <v>2728809.6359999999</v>
      </c>
    </row>
    <row r="18" spans="1:35" x14ac:dyDescent="0.2">
      <c r="A18" s="616" t="s">
        <v>614</v>
      </c>
      <c r="B18" s="622">
        <v>17</v>
      </c>
      <c r="C18" s="624">
        <v>941.72</v>
      </c>
      <c r="D18" s="624">
        <v>1270.3399999999999</v>
      </c>
      <c r="E18" s="625"/>
      <c r="F18" s="625"/>
      <c r="G18" s="625"/>
      <c r="H18" s="625"/>
      <c r="I18" s="625"/>
      <c r="J18" s="626"/>
      <c r="K18" s="626">
        <f t="shared" si="19"/>
        <v>2212.06</v>
      </c>
      <c r="L18" s="626">
        <v>1000</v>
      </c>
      <c r="M18" s="625"/>
      <c r="N18" s="626">
        <f t="shared" si="12"/>
        <v>1000</v>
      </c>
      <c r="O18" s="627">
        <f t="shared" si="20"/>
        <v>27544.720000000001</v>
      </c>
      <c r="P18" s="624">
        <f t="shared" si="10"/>
        <v>468260.24</v>
      </c>
      <c r="Q18" s="622">
        <v>17</v>
      </c>
      <c r="R18" s="624">
        <v>941.72</v>
      </c>
      <c r="S18" s="624">
        <v>1270.3399999999999</v>
      </c>
      <c r="T18" s="12"/>
      <c r="U18" s="12"/>
      <c r="V18" s="12"/>
      <c r="W18" s="12"/>
      <c r="X18" s="12"/>
      <c r="Y18" s="12"/>
      <c r="Z18" s="626">
        <f>+R18+S18</f>
        <v>2212.06</v>
      </c>
      <c r="AA18" s="626">
        <v>1000</v>
      </c>
      <c r="AB18" s="12"/>
      <c r="AC18" s="626">
        <v>1000</v>
      </c>
      <c r="AD18" s="627">
        <f t="shared" si="22"/>
        <v>27544.720000000001</v>
      </c>
      <c r="AE18" s="624">
        <f t="shared" ref="AE18:AE22" si="23">(Z18*12*Q18)+(AA18*Q18)</f>
        <v>468260.24</v>
      </c>
      <c r="AF18" s="628">
        <f t="shared" si="9"/>
        <v>0</v>
      </c>
      <c r="AG18" s="628">
        <f t="shared" si="9"/>
        <v>0</v>
      </c>
      <c r="AH18" s="622">
        <v>17</v>
      </c>
      <c r="AI18" s="629">
        <f t="shared" si="8"/>
        <v>468260.24</v>
      </c>
    </row>
    <row r="19" spans="1:35" x14ac:dyDescent="0.2">
      <c r="A19" s="616" t="s">
        <v>615</v>
      </c>
      <c r="B19" s="622">
        <v>45</v>
      </c>
      <c r="C19" s="624">
        <v>894.62</v>
      </c>
      <c r="D19" s="624">
        <v>1360.87</v>
      </c>
      <c r="E19" s="625"/>
      <c r="F19" s="625"/>
      <c r="G19" s="625"/>
      <c r="H19" s="625"/>
      <c r="I19" s="625"/>
      <c r="J19" s="626"/>
      <c r="K19" s="626">
        <f t="shared" si="19"/>
        <v>2255.4899999999998</v>
      </c>
      <c r="L19" s="626">
        <v>1000</v>
      </c>
      <c r="M19" s="625"/>
      <c r="N19" s="626">
        <f t="shared" si="12"/>
        <v>1000</v>
      </c>
      <c r="O19" s="627">
        <f t="shared" si="20"/>
        <v>28065.879999999997</v>
      </c>
      <c r="P19" s="624">
        <f t="shared" si="10"/>
        <v>1262964.5999999999</v>
      </c>
      <c r="Q19" s="622">
        <v>45</v>
      </c>
      <c r="R19" s="624">
        <v>894.62</v>
      </c>
      <c r="S19" s="624">
        <v>1360.87</v>
      </c>
      <c r="T19" s="12"/>
      <c r="U19" s="12"/>
      <c r="V19" s="12"/>
      <c r="W19" s="12"/>
      <c r="X19" s="12"/>
      <c r="Y19" s="12"/>
      <c r="Z19" s="626">
        <f t="shared" si="21"/>
        <v>2255.4899999999998</v>
      </c>
      <c r="AA19" s="626">
        <v>1000</v>
      </c>
      <c r="AB19" s="12"/>
      <c r="AC19" s="626">
        <v>1000</v>
      </c>
      <c r="AD19" s="627">
        <f t="shared" si="22"/>
        <v>28065.879999999997</v>
      </c>
      <c r="AE19" s="624">
        <f t="shared" si="23"/>
        <v>1262964.5999999999</v>
      </c>
      <c r="AF19" s="628">
        <f t="shared" si="9"/>
        <v>0</v>
      </c>
      <c r="AG19" s="628">
        <f t="shared" si="9"/>
        <v>0</v>
      </c>
      <c r="AH19" s="622">
        <v>45</v>
      </c>
      <c r="AI19" s="629">
        <f t="shared" si="8"/>
        <v>1262964.5999999999</v>
      </c>
    </row>
    <row r="20" spans="1:35" x14ac:dyDescent="0.2">
      <c r="A20" s="616" t="s">
        <v>616</v>
      </c>
      <c r="B20" s="622">
        <v>32</v>
      </c>
      <c r="C20" s="624">
        <v>949.01300000000003</v>
      </c>
      <c r="D20" s="624">
        <v>1228.02</v>
      </c>
      <c r="E20" s="625"/>
      <c r="F20" s="625"/>
      <c r="G20" s="625"/>
      <c r="H20" s="625"/>
      <c r="I20" s="625"/>
      <c r="J20" s="626"/>
      <c r="K20" s="626">
        <f t="shared" si="19"/>
        <v>2177.0329999999999</v>
      </c>
      <c r="L20" s="626">
        <v>1000</v>
      </c>
      <c r="M20" s="625"/>
      <c r="N20" s="626">
        <f t="shared" si="12"/>
        <v>1000</v>
      </c>
      <c r="O20" s="627">
        <f t="shared" si="20"/>
        <v>27124.396000000001</v>
      </c>
      <c r="P20" s="624">
        <f t="shared" si="10"/>
        <v>867980.67200000002</v>
      </c>
      <c r="Q20" s="622">
        <v>32</v>
      </c>
      <c r="R20" s="624">
        <v>949.01300000000003</v>
      </c>
      <c r="S20" s="624">
        <v>1228.02</v>
      </c>
      <c r="T20" s="12"/>
      <c r="U20" s="12"/>
      <c r="V20" s="12"/>
      <c r="W20" s="12"/>
      <c r="X20" s="12"/>
      <c r="Y20" s="12"/>
      <c r="Z20" s="626">
        <f t="shared" si="21"/>
        <v>2177.0329999999999</v>
      </c>
      <c r="AA20" s="626">
        <v>1000</v>
      </c>
      <c r="AB20" s="12"/>
      <c r="AC20" s="626">
        <v>1000</v>
      </c>
      <c r="AD20" s="627">
        <f t="shared" si="22"/>
        <v>27124.396000000001</v>
      </c>
      <c r="AE20" s="624">
        <f t="shared" si="23"/>
        <v>867980.67200000002</v>
      </c>
      <c r="AF20" s="628">
        <f t="shared" si="9"/>
        <v>0</v>
      </c>
      <c r="AG20" s="628">
        <f t="shared" si="9"/>
        <v>0</v>
      </c>
      <c r="AH20" s="622">
        <v>32</v>
      </c>
      <c r="AI20" s="629">
        <f t="shared" si="8"/>
        <v>867980.67200000002</v>
      </c>
    </row>
    <row r="21" spans="1:35" x14ac:dyDescent="0.2">
      <c r="A21" s="616" t="s">
        <v>14</v>
      </c>
      <c r="B21" s="622">
        <f>39+16</f>
        <v>55</v>
      </c>
      <c r="C21" s="624">
        <v>911.79</v>
      </c>
      <c r="D21" s="624">
        <v>1581.7</v>
      </c>
      <c r="E21" s="625"/>
      <c r="F21" s="625"/>
      <c r="G21" s="625"/>
      <c r="H21" s="625"/>
      <c r="I21" s="625"/>
      <c r="J21" s="626"/>
      <c r="K21" s="626">
        <f t="shared" si="19"/>
        <v>2493.4899999999998</v>
      </c>
      <c r="L21" s="626">
        <v>1000</v>
      </c>
      <c r="M21" s="625"/>
      <c r="N21" s="626">
        <f t="shared" si="12"/>
        <v>1000</v>
      </c>
      <c r="O21" s="627">
        <f t="shared" si="20"/>
        <v>30921.879999999997</v>
      </c>
      <c r="P21" s="624">
        <f t="shared" si="10"/>
        <v>1700703.4</v>
      </c>
      <c r="Q21" s="622">
        <f>39+16</f>
        <v>55</v>
      </c>
      <c r="R21" s="624">
        <v>911.79</v>
      </c>
      <c r="S21" s="624">
        <v>1581.7</v>
      </c>
      <c r="T21" s="12"/>
      <c r="U21" s="12"/>
      <c r="V21" s="12"/>
      <c r="W21" s="12"/>
      <c r="X21" s="12"/>
      <c r="Y21" s="12"/>
      <c r="Z21" s="626">
        <f t="shared" si="21"/>
        <v>2493.4899999999998</v>
      </c>
      <c r="AA21" s="626">
        <v>1000</v>
      </c>
      <c r="AB21" s="12"/>
      <c r="AC21" s="626">
        <v>1000</v>
      </c>
      <c r="AD21" s="627">
        <f t="shared" si="22"/>
        <v>30921.879999999997</v>
      </c>
      <c r="AE21" s="624">
        <f t="shared" si="23"/>
        <v>1700703.4</v>
      </c>
      <c r="AF21" s="628">
        <f t="shared" si="9"/>
        <v>0</v>
      </c>
      <c r="AG21" s="628">
        <f t="shared" si="9"/>
        <v>0</v>
      </c>
      <c r="AH21" s="622">
        <f>39+16</f>
        <v>55</v>
      </c>
      <c r="AI21" s="629">
        <f t="shared" si="8"/>
        <v>1700703.4</v>
      </c>
    </row>
    <row r="22" spans="1:35" x14ac:dyDescent="0.2">
      <c r="A22" s="616" t="s">
        <v>617</v>
      </c>
      <c r="B22" s="622">
        <v>34</v>
      </c>
      <c r="C22" s="624">
        <v>882.85</v>
      </c>
      <c r="D22" s="624">
        <v>1031.26</v>
      </c>
      <c r="E22" s="625"/>
      <c r="F22" s="625"/>
      <c r="G22" s="625"/>
      <c r="H22" s="625"/>
      <c r="I22" s="625"/>
      <c r="J22" s="626"/>
      <c r="K22" s="626">
        <f t="shared" si="19"/>
        <v>1914.1100000000001</v>
      </c>
      <c r="L22" s="626">
        <v>1000</v>
      </c>
      <c r="M22" s="625"/>
      <c r="N22" s="626">
        <f t="shared" si="12"/>
        <v>1000</v>
      </c>
      <c r="O22" s="627">
        <f t="shared" si="20"/>
        <v>23969.32</v>
      </c>
      <c r="P22" s="624">
        <f t="shared" si="10"/>
        <v>814956.88</v>
      </c>
      <c r="Q22" s="622">
        <v>34</v>
      </c>
      <c r="R22" s="624">
        <v>882.85</v>
      </c>
      <c r="S22" s="624">
        <v>1031.26</v>
      </c>
      <c r="T22" s="12"/>
      <c r="U22" s="12"/>
      <c r="V22" s="12"/>
      <c r="W22" s="12"/>
      <c r="X22" s="12"/>
      <c r="Y22" s="12"/>
      <c r="Z22" s="626">
        <f t="shared" si="21"/>
        <v>1914.1100000000001</v>
      </c>
      <c r="AA22" s="626">
        <v>1000</v>
      </c>
      <c r="AB22" s="12"/>
      <c r="AC22" s="626">
        <v>1000</v>
      </c>
      <c r="AD22" s="627">
        <f t="shared" si="22"/>
        <v>23969.32</v>
      </c>
      <c r="AE22" s="624">
        <f t="shared" si="23"/>
        <v>814956.88</v>
      </c>
      <c r="AF22" s="628">
        <f t="shared" si="9"/>
        <v>0</v>
      </c>
      <c r="AG22" s="628">
        <f t="shared" si="9"/>
        <v>0</v>
      </c>
      <c r="AH22" s="622">
        <v>34</v>
      </c>
      <c r="AI22" s="629">
        <f t="shared" si="8"/>
        <v>814956.88</v>
      </c>
    </row>
    <row r="23" spans="1:35" x14ac:dyDescent="0.2">
      <c r="A23" s="619" t="s">
        <v>5</v>
      </c>
      <c r="B23" s="633">
        <f t="shared" ref="B23:O23" si="24">SUM(B24:B29)</f>
        <v>725</v>
      </c>
      <c r="C23" s="620">
        <f>SUM(C24:C29)</f>
        <v>4735.71</v>
      </c>
      <c r="D23" s="620">
        <f t="shared" si="24"/>
        <v>6313.2100000000009</v>
      </c>
      <c r="E23" s="620">
        <f t="shared" si="24"/>
        <v>0</v>
      </c>
      <c r="F23" s="620">
        <f t="shared" si="24"/>
        <v>0</v>
      </c>
      <c r="G23" s="620">
        <f t="shared" si="24"/>
        <v>0</v>
      </c>
      <c r="H23" s="620">
        <f t="shared" si="24"/>
        <v>0</v>
      </c>
      <c r="I23" s="620">
        <f t="shared" si="24"/>
        <v>0</v>
      </c>
      <c r="J23" s="620">
        <f t="shared" si="24"/>
        <v>0</v>
      </c>
      <c r="K23" s="620">
        <f t="shared" si="24"/>
        <v>11048.92</v>
      </c>
      <c r="L23" s="620">
        <f t="shared" ref="L23" si="25">SUM(L24:L29)</f>
        <v>6000</v>
      </c>
      <c r="M23" s="620">
        <f t="shared" si="24"/>
        <v>0</v>
      </c>
      <c r="N23" s="620">
        <f t="shared" si="24"/>
        <v>6000</v>
      </c>
      <c r="O23" s="620">
        <f t="shared" si="24"/>
        <v>138587.04</v>
      </c>
      <c r="P23" s="620">
        <f>SUM(P24:P29)</f>
        <v>17989808.84</v>
      </c>
      <c r="Q23" s="633">
        <f t="shared" ref="Q23" si="26">SUM(Q24:Q29)</f>
        <v>725</v>
      </c>
      <c r="R23" s="620">
        <f>SUM(R24:R29)</f>
        <v>4735.71</v>
      </c>
      <c r="S23" s="620">
        <f t="shared" ref="S23" si="27">SUM(S24:S29)</f>
        <v>6313.2100000000009</v>
      </c>
      <c r="T23" s="12"/>
      <c r="U23" s="12"/>
      <c r="V23" s="12"/>
      <c r="W23" s="12"/>
      <c r="X23" s="12"/>
      <c r="Y23" s="12"/>
      <c r="Z23" s="620">
        <f>SUM(Z24:Z29)</f>
        <v>11048.92</v>
      </c>
      <c r="AA23" s="620">
        <f t="shared" ref="AA23" si="28">SUM(AA24:AA29)</f>
        <v>6000</v>
      </c>
      <c r="AB23" s="12"/>
      <c r="AC23" s="620">
        <f t="shared" ref="AC23" si="29">SUM(AC24:AC29)</f>
        <v>6000</v>
      </c>
      <c r="AD23" s="620">
        <f>SUM(AD24:AD29)</f>
        <v>138587.04</v>
      </c>
      <c r="AE23" s="620">
        <f t="shared" ref="AE23" si="30">SUM(AE24:AE29)</f>
        <v>17989808.84</v>
      </c>
      <c r="AF23" s="620">
        <f>SUM(AF24:AF29)</f>
        <v>0</v>
      </c>
      <c r="AG23" s="620">
        <f>SUM(AG24:AG29)</f>
        <v>0</v>
      </c>
      <c r="AH23" s="633">
        <f t="shared" ref="AH23" si="31">SUM(AH24:AH29)</f>
        <v>725</v>
      </c>
      <c r="AI23" s="621">
        <f t="shared" si="8"/>
        <v>17989808.84</v>
      </c>
    </row>
    <row r="24" spans="1:35" x14ac:dyDescent="0.2">
      <c r="A24" s="616" t="s">
        <v>15</v>
      </c>
      <c r="B24" s="622">
        <v>310</v>
      </c>
      <c r="C24" s="624">
        <v>840.4</v>
      </c>
      <c r="D24" s="624">
        <v>1269.01</v>
      </c>
      <c r="E24" s="625"/>
      <c r="F24" s="625"/>
      <c r="G24" s="625"/>
      <c r="H24" s="625"/>
      <c r="I24" s="625"/>
      <c r="J24" s="626"/>
      <c r="K24" s="626">
        <f>SUM(C24:D24)</f>
        <v>2109.41</v>
      </c>
      <c r="L24" s="626">
        <v>1000</v>
      </c>
      <c r="M24" s="625"/>
      <c r="N24" s="626">
        <f t="shared" si="12"/>
        <v>1000</v>
      </c>
      <c r="O24" s="627">
        <f t="shared" ref="O24:O29" si="32">(K24*12)+L24</f>
        <v>26312.92</v>
      </c>
      <c r="P24" s="624">
        <f t="shared" ref="P24:P29" si="33">(K24*12*B24)+(L24*B24)</f>
        <v>8157005.1999999993</v>
      </c>
      <c r="Q24" s="622">
        <v>310</v>
      </c>
      <c r="R24" s="624">
        <v>840.4</v>
      </c>
      <c r="S24" s="624">
        <v>1269.01</v>
      </c>
      <c r="T24" s="12"/>
      <c r="U24" s="12"/>
      <c r="V24" s="12"/>
      <c r="W24" s="12"/>
      <c r="X24" s="12"/>
      <c r="Y24" s="12"/>
      <c r="Z24" s="626">
        <f>SUM(R24:S24)</f>
        <v>2109.41</v>
      </c>
      <c r="AA24" s="626">
        <v>1000</v>
      </c>
      <c r="AB24" s="12"/>
      <c r="AC24" s="626">
        <v>1000</v>
      </c>
      <c r="AD24" s="627">
        <f t="shared" ref="AD24:AD29" si="34">(Z24*12)+AA24</f>
        <v>26312.92</v>
      </c>
      <c r="AE24" s="624">
        <f t="shared" ref="AE24:AE29" si="35">(Z24*12*Q24)+(AA24*Q24)</f>
        <v>8157005.1999999993</v>
      </c>
      <c r="AF24" s="628">
        <f t="shared" si="9"/>
        <v>0</v>
      </c>
      <c r="AG24" s="628">
        <f t="shared" si="9"/>
        <v>0</v>
      </c>
      <c r="AH24" s="622">
        <v>310</v>
      </c>
      <c r="AI24" s="629">
        <f t="shared" si="8"/>
        <v>8157005.1999999993</v>
      </c>
    </row>
    <row r="25" spans="1:35" x14ac:dyDescent="0.2">
      <c r="A25" s="616" t="s">
        <v>618</v>
      </c>
      <c r="B25" s="622">
        <v>128</v>
      </c>
      <c r="C25" s="624">
        <v>857.71</v>
      </c>
      <c r="D25" s="624">
        <v>1007.91</v>
      </c>
      <c r="E25" s="625"/>
      <c r="F25" s="625"/>
      <c r="G25" s="625"/>
      <c r="H25" s="625"/>
      <c r="I25" s="625"/>
      <c r="J25" s="626"/>
      <c r="K25" s="626">
        <f t="shared" ref="K25:K29" si="36">SUM(C25:D25)</f>
        <v>1865.62</v>
      </c>
      <c r="L25" s="626">
        <v>1000</v>
      </c>
      <c r="M25" s="625"/>
      <c r="N25" s="626">
        <f t="shared" si="12"/>
        <v>1000</v>
      </c>
      <c r="O25" s="627">
        <f t="shared" si="32"/>
        <v>23387.439999999999</v>
      </c>
      <c r="P25" s="624">
        <f t="shared" si="33"/>
        <v>2993592.3199999998</v>
      </c>
      <c r="Q25" s="622">
        <v>128</v>
      </c>
      <c r="R25" s="624">
        <v>857.71</v>
      </c>
      <c r="S25" s="624">
        <v>1007.91</v>
      </c>
      <c r="T25" s="12"/>
      <c r="U25" s="12"/>
      <c r="V25" s="12"/>
      <c r="W25" s="12"/>
      <c r="X25" s="12"/>
      <c r="Y25" s="12"/>
      <c r="Z25" s="626">
        <f t="shared" ref="Z25:Z29" si="37">SUM(R25:S25)</f>
        <v>1865.62</v>
      </c>
      <c r="AA25" s="626">
        <v>1000</v>
      </c>
      <c r="AB25" s="12"/>
      <c r="AC25" s="626">
        <v>1000</v>
      </c>
      <c r="AD25" s="627">
        <f t="shared" si="34"/>
        <v>23387.439999999999</v>
      </c>
      <c r="AE25" s="624">
        <f t="shared" si="35"/>
        <v>2993592.3199999998</v>
      </c>
      <c r="AF25" s="628">
        <f t="shared" si="9"/>
        <v>0</v>
      </c>
      <c r="AG25" s="628">
        <f t="shared" si="9"/>
        <v>0</v>
      </c>
      <c r="AH25" s="622">
        <v>128</v>
      </c>
      <c r="AI25" s="629">
        <f t="shared" si="8"/>
        <v>2993592.3199999998</v>
      </c>
    </row>
    <row r="26" spans="1:35" x14ac:dyDescent="0.2">
      <c r="A26" s="616" t="s">
        <v>619</v>
      </c>
      <c r="B26" s="622">
        <v>123</v>
      </c>
      <c r="C26" s="624">
        <v>798.29</v>
      </c>
      <c r="D26" s="624">
        <v>1087.98</v>
      </c>
      <c r="E26" s="625"/>
      <c r="F26" s="625"/>
      <c r="G26" s="625"/>
      <c r="H26" s="625"/>
      <c r="I26" s="625"/>
      <c r="J26" s="626"/>
      <c r="K26" s="626">
        <f t="shared" si="36"/>
        <v>1886.27</v>
      </c>
      <c r="L26" s="626">
        <v>1000</v>
      </c>
      <c r="M26" s="625"/>
      <c r="N26" s="626">
        <f t="shared" si="12"/>
        <v>1000</v>
      </c>
      <c r="O26" s="627">
        <f t="shared" si="32"/>
        <v>23635.239999999998</v>
      </c>
      <c r="P26" s="624">
        <f t="shared" si="33"/>
        <v>2907134.5199999996</v>
      </c>
      <c r="Q26" s="622">
        <v>123</v>
      </c>
      <c r="R26" s="624">
        <v>798.29</v>
      </c>
      <c r="S26" s="624">
        <v>1087.98</v>
      </c>
      <c r="T26" s="12"/>
      <c r="U26" s="12"/>
      <c r="V26" s="12"/>
      <c r="W26" s="12"/>
      <c r="X26" s="12"/>
      <c r="Y26" s="12"/>
      <c r="Z26" s="626">
        <f t="shared" si="37"/>
        <v>1886.27</v>
      </c>
      <c r="AA26" s="626">
        <v>1000</v>
      </c>
      <c r="AB26" s="12"/>
      <c r="AC26" s="626">
        <v>1000</v>
      </c>
      <c r="AD26" s="627">
        <f t="shared" si="34"/>
        <v>23635.239999999998</v>
      </c>
      <c r="AE26" s="624">
        <f t="shared" si="35"/>
        <v>2907134.5199999996</v>
      </c>
      <c r="AF26" s="628">
        <f t="shared" si="9"/>
        <v>0</v>
      </c>
      <c r="AG26" s="628">
        <f t="shared" si="9"/>
        <v>0</v>
      </c>
      <c r="AH26" s="622">
        <v>123</v>
      </c>
      <c r="AI26" s="629">
        <f t="shared" si="8"/>
        <v>2907134.5199999996</v>
      </c>
    </row>
    <row r="27" spans="1:35" x14ac:dyDescent="0.2">
      <c r="A27" s="616" t="s">
        <v>620</v>
      </c>
      <c r="B27" s="622">
        <v>107</v>
      </c>
      <c r="C27" s="624">
        <v>833.67</v>
      </c>
      <c r="D27" s="624">
        <v>1224.21</v>
      </c>
      <c r="E27" s="625"/>
      <c r="F27" s="625"/>
      <c r="G27" s="625"/>
      <c r="H27" s="625"/>
      <c r="I27" s="625"/>
      <c r="J27" s="626"/>
      <c r="K27" s="626">
        <f t="shared" si="36"/>
        <v>2057.88</v>
      </c>
      <c r="L27" s="626">
        <v>1000</v>
      </c>
      <c r="M27" s="625"/>
      <c r="N27" s="626">
        <f t="shared" si="12"/>
        <v>1000</v>
      </c>
      <c r="O27" s="627">
        <f t="shared" si="32"/>
        <v>25694.560000000001</v>
      </c>
      <c r="P27" s="624">
        <f t="shared" si="33"/>
        <v>2749317.92</v>
      </c>
      <c r="Q27" s="622">
        <v>107</v>
      </c>
      <c r="R27" s="624">
        <v>833.67</v>
      </c>
      <c r="S27" s="624">
        <v>1224.21</v>
      </c>
      <c r="T27" s="12"/>
      <c r="U27" s="12"/>
      <c r="V27" s="12"/>
      <c r="W27" s="12"/>
      <c r="X27" s="12"/>
      <c r="Y27" s="12"/>
      <c r="Z27" s="626">
        <f t="shared" si="37"/>
        <v>2057.88</v>
      </c>
      <c r="AA27" s="626">
        <v>1000</v>
      </c>
      <c r="AB27" s="12"/>
      <c r="AC27" s="626">
        <v>1000</v>
      </c>
      <c r="AD27" s="627">
        <f t="shared" si="34"/>
        <v>25694.560000000001</v>
      </c>
      <c r="AE27" s="624">
        <f t="shared" si="35"/>
        <v>2749317.92</v>
      </c>
      <c r="AF27" s="628">
        <f t="shared" si="9"/>
        <v>0</v>
      </c>
      <c r="AG27" s="628">
        <f t="shared" si="9"/>
        <v>0</v>
      </c>
      <c r="AH27" s="622">
        <v>107</v>
      </c>
      <c r="AI27" s="629">
        <f t="shared" si="8"/>
        <v>2749317.92</v>
      </c>
    </row>
    <row r="28" spans="1:35" x14ac:dyDescent="0.2">
      <c r="A28" s="616" t="s">
        <v>16</v>
      </c>
      <c r="B28" s="622">
        <v>48</v>
      </c>
      <c r="C28" s="624">
        <v>781.64</v>
      </c>
      <c r="D28" s="624">
        <v>901.58</v>
      </c>
      <c r="E28" s="625"/>
      <c r="F28" s="625"/>
      <c r="G28" s="625"/>
      <c r="H28" s="625"/>
      <c r="I28" s="625"/>
      <c r="J28" s="626"/>
      <c r="K28" s="626">
        <f t="shared" si="36"/>
        <v>1683.22</v>
      </c>
      <c r="L28" s="626">
        <v>1000</v>
      </c>
      <c r="M28" s="625"/>
      <c r="N28" s="626">
        <f t="shared" si="12"/>
        <v>1000</v>
      </c>
      <c r="O28" s="627">
        <f t="shared" si="32"/>
        <v>21198.639999999999</v>
      </c>
      <c r="P28" s="624">
        <f t="shared" si="33"/>
        <v>1017534.72</v>
      </c>
      <c r="Q28" s="622">
        <v>48</v>
      </c>
      <c r="R28" s="624">
        <v>781.64</v>
      </c>
      <c r="S28" s="624">
        <v>901.58</v>
      </c>
      <c r="T28" s="12"/>
      <c r="U28" s="12"/>
      <c r="V28" s="12"/>
      <c r="W28" s="12"/>
      <c r="X28" s="12"/>
      <c r="Y28" s="12"/>
      <c r="Z28" s="626">
        <f t="shared" si="37"/>
        <v>1683.22</v>
      </c>
      <c r="AA28" s="626">
        <v>1000</v>
      </c>
      <c r="AB28" s="12"/>
      <c r="AC28" s="626">
        <v>1000</v>
      </c>
      <c r="AD28" s="627">
        <f t="shared" si="34"/>
        <v>21198.639999999999</v>
      </c>
      <c r="AE28" s="624">
        <f t="shared" si="35"/>
        <v>1017534.72</v>
      </c>
      <c r="AF28" s="628">
        <f t="shared" si="9"/>
        <v>0</v>
      </c>
      <c r="AG28" s="628">
        <f t="shared" si="9"/>
        <v>0</v>
      </c>
      <c r="AH28" s="622">
        <v>48</v>
      </c>
      <c r="AI28" s="629">
        <f t="shared" si="8"/>
        <v>1017534.72</v>
      </c>
    </row>
    <row r="29" spans="1:35" x14ac:dyDescent="0.2">
      <c r="A29" s="616" t="s">
        <v>621</v>
      </c>
      <c r="B29" s="622">
        <v>9</v>
      </c>
      <c r="C29" s="624">
        <v>624</v>
      </c>
      <c r="D29" s="624">
        <v>822.52</v>
      </c>
      <c r="E29" s="625"/>
      <c r="F29" s="625"/>
      <c r="G29" s="625"/>
      <c r="H29" s="625"/>
      <c r="I29" s="625"/>
      <c r="J29" s="626"/>
      <c r="K29" s="626">
        <f t="shared" si="36"/>
        <v>1446.52</v>
      </c>
      <c r="L29" s="626">
        <v>1000</v>
      </c>
      <c r="M29" s="625"/>
      <c r="N29" s="626">
        <f t="shared" si="12"/>
        <v>1000</v>
      </c>
      <c r="O29" s="627">
        <f t="shared" si="32"/>
        <v>18358.239999999998</v>
      </c>
      <c r="P29" s="624">
        <f t="shared" si="33"/>
        <v>165224.15999999997</v>
      </c>
      <c r="Q29" s="622">
        <v>9</v>
      </c>
      <c r="R29" s="624">
        <v>624</v>
      </c>
      <c r="S29" s="624">
        <v>822.52</v>
      </c>
      <c r="T29" s="12"/>
      <c r="U29" s="12"/>
      <c r="V29" s="12"/>
      <c r="W29" s="12"/>
      <c r="X29" s="12"/>
      <c r="Y29" s="12"/>
      <c r="Z29" s="626">
        <f t="shared" si="37"/>
        <v>1446.52</v>
      </c>
      <c r="AA29" s="626">
        <v>1000</v>
      </c>
      <c r="AB29" s="12"/>
      <c r="AC29" s="626">
        <v>1000</v>
      </c>
      <c r="AD29" s="627">
        <f t="shared" si="34"/>
        <v>18358.239999999998</v>
      </c>
      <c r="AE29" s="624">
        <f t="shared" si="35"/>
        <v>165224.15999999997</v>
      </c>
      <c r="AF29" s="628">
        <f t="shared" si="9"/>
        <v>0</v>
      </c>
      <c r="AG29" s="628">
        <f t="shared" si="9"/>
        <v>0</v>
      </c>
      <c r="AH29" s="622">
        <v>9</v>
      </c>
      <c r="AI29" s="629">
        <f t="shared" si="8"/>
        <v>165224.15999999997</v>
      </c>
    </row>
    <row r="30" spans="1:35" x14ac:dyDescent="0.2">
      <c r="A30" s="619" t="s">
        <v>6</v>
      </c>
      <c r="B30" s="634">
        <f t="shared" ref="B30:M30" si="38">SUM(B31:B35)</f>
        <v>838</v>
      </c>
      <c r="C30" s="620">
        <f t="shared" si="38"/>
        <v>3841.31</v>
      </c>
      <c r="D30" s="620">
        <f t="shared" si="38"/>
        <v>4322.71</v>
      </c>
      <c r="E30" s="620">
        <f t="shared" si="38"/>
        <v>0</v>
      </c>
      <c r="F30" s="620">
        <f t="shared" si="38"/>
        <v>0</v>
      </c>
      <c r="G30" s="620">
        <f t="shared" si="38"/>
        <v>0</v>
      </c>
      <c r="H30" s="620">
        <f t="shared" si="38"/>
        <v>0</v>
      </c>
      <c r="I30" s="620">
        <f t="shared" si="38"/>
        <v>0</v>
      </c>
      <c r="J30" s="620">
        <f t="shared" si="38"/>
        <v>0</v>
      </c>
      <c r="K30" s="620">
        <f t="shared" si="38"/>
        <v>8164.0199999999986</v>
      </c>
      <c r="L30" s="620">
        <f>SUM(L31:L35)</f>
        <v>5000</v>
      </c>
      <c r="M30" s="620">
        <f t="shared" si="38"/>
        <v>0</v>
      </c>
      <c r="N30" s="620">
        <f>SUM(N31:N35)</f>
        <v>5000</v>
      </c>
      <c r="O30" s="634">
        <f>SUM(O31:O35)</f>
        <v>102968.23999999999</v>
      </c>
      <c r="P30" s="634">
        <f>SUM(P31:P35)</f>
        <v>17342546.68</v>
      </c>
      <c r="Q30" s="634">
        <f>SUM(Q31:Q35)</f>
        <v>838</v>
      </c>
      <c r="R30" s="620">
        <f t="shared" ref="R30:S30" si="39">SUM(R31:R35)</f>
        <v>3841.31</v>
      </c>
      <c r="S30" s="620">
        <f t="shared" si="39"/>
        <v>4322.71</v>
      </c>
      <c r="T30" s="12"/>
      <c r="U30" s="12"/>
      <c r="V30" s="12"/>
      <c r="W30" s="12"/>
      <c r="X30" s="12"/>
      <c r="Y30" s="12"/>
      <c r="Z30" s="620">
        <f>SUM(Z31:Z35)</f>
        <v>8164.0199999999986</v>
      </c>
      <c r="AA30" s="620">
        <f>SUM(AA31:AA37)</f>
        <v>6000</v>
      </c>
      <c r="AB30" s="12"/>
      <c r="AC30" s="620">
        <f>SUM(AC31:AC35)</f>
        <v>5000</v>
      </c>
      <c r="AD30" s="635">
        <f>SUM(AD31:AD36)</f>
        <v>127382.63999999998</v>
      </c>
      <c r="AE30" s="634">
        <f>SUM(AE31:AE36)</f>
        <v>17537861.879999999</v>
      </c>
      <c r="AF30" s="634">
        <f>SUM(AF31:AF36)</f>
        <v>-24414.400000000001</v>
      </c>
      <c r="AG30" s="636">
        <f t="shared" si="9"/>
        <v>-195315.19999999925</v>
      </c>
      <c r="AH30" s="634">
        <f>SUM(AH31:AH35)</f>
        <v>838</v>
      </c>
      <c r="AI30" s="621">
        <f t="shared" si="8"/>
        <v>17537861.879999999</v>
      </c>
    </row>
    <row r="31" spans="1:35" x14ac:dyDescent="0.2">
      <c r="A31" s="616" t="s">
        <v>17</v>
      </c>
      <c r="B31" s="622">
        <v>53</v>
      </c>
      <c r="C31" s="624">
        <v>817.93</v>
      </c>
      <c r="D31" s="624">
        <v>876.66</v>
      </c>
      <c r="E31" s="625"/>
      <c r="F31" s="625"/>
      <c r="G31" s="625"/>
      <c r="H31" s="625"/>
      <c r="I31" s="625"/>
      <c r="J31" s="626"/>
      <c r="K31" s="626">
        <f>SUM(C31:D31)</f>
        <v>1694.59</v>
      </c>
      <c r="L31" s="626">
        <v>1000</v>
      </c>
      <c r="M31" s="625"/>
      <c r="N31" s="626">
        <f t="shared" ref="N31:N35" si="40">+L31</f>
        <v>1000</v>
      </c>
      <c r="O31" s="627">
        <f>(K31*12)+L31</f>
        <v>21335.079999999998</v>
      </c>
      <c r="P31" s="624">
        <f>(K31*12*B31)+(L31*B31)</f>
        <v>1130759.24</v>
      </c>
      <c r="Q31" s="622">
        <v>53</v>
      </c>
      <c r="R31" s="624">
        <v>817.93</v>
      </c>
      <c r="S31" s="624">
        <v>876.66</v>
      </c>
      <c r="T31" s="12"/>
      <c r="U31" s="12"/>
      <c r="V31" s="12"/>
      <c r="W31" s="12"/>
      <c r="X31" s="12"/>
      <c r="Y31" s="12"/>
      <c r="Z31" s="626">
        <f>SUM(R31:S31)</f>
        <v>1694.59</v>
      </c>
      <c r="AA31" s="626">
        <v>1000</v>
      </c>
      <c r="AB31" s="12"/>
      <c r="AC31" s="626">
        <v>1000</v>
      </c>
      <c r="AD31" s="627">
        <f>(Z31*12)+AA31</f>
        <v>21335.079999999998</v>
      </c>
      <c r="AE31" s="624">
        <f t="shared" ref="AE31:AE37" si="41">(Z31*12*Q31)+(AA31*Q31)</f>
        <v>1130759.24</v>
      </c>
      <c r="AF31" s="628">
        <f t="shared" si="9"/>
        <v>0</v>
      </c>
      <c r="AG31" s="628">
        <f t="shared" si="9"/>
        <v>0</v>
      </c>
      <c r="AH31" s="622">
        <v>53</v>
      </c>
      <c r="AI31" s="629">
        <f t="shared" si="8"/>
        <v>1130759.24</v>
      </c>
    </row>
    <row r="32" spans="1:35" x14ac:dyDescent="0.2">
      <c r="A32" s="616" t="s">
        <v>622</v>
      </c>
      <c r="B32" s="622">
        <v>58</v>
      </c>
      <c r="C32" s="624">
        <v>817.34</v>
      </c>
      <c r="D32" s="624">
        <v>869.74</v>
      </c>
      <c r="E32" s="625"/>
      <c r="F32" s="625"/>
      <c r="G32" s="625"/>
      <c r="H32" s="625"/>
      <c r="I32" s="625"/>
      <c r="J32" s="626"/>
      <c r="K32" s="626">
        <f t="shared" ref="K32:K36" si="42">SUM(C32:D32)</f>
        <v>1687.08</v>
      </c>
      <c r="L32" s="626">
        <v>1000</v>
      </c>
      <c r="M32" s="625"/>
      <c r="N32" s="626">
        <f t="shared" si="40"/>
        <v>1000</v>
      </c>
      <c r="O32" s="627">
        <f t="shared" ref="O32:O35" si="43">(K32*12)+L32</f>
        <v>21244.959999999999</v>
      </c>
      <c r="P32" s="624">
        <f>(K32*12*B32)+(L32*B32)</f>
        <v>1232207.68</v>
      </c>
      <c r="Q32" s="622">
        <v>58</v>
      </c>
      <c r="R32" s="624">
        <v>817.34</v>
      </c>
      <c r="S32" s="624">
        <v>869.74</v>
      </c>
      <c r="T32" s="12"/>
      <c r="U32" s="12"/>
      <c r="V32" s="12"/>
      <c r="W32" s="12"/>
      <c r="X32" s="12"/>
      <c r="Y32" s="12"/>
      <c r="Z32" s="626">
        <f t="shared" ref="Z32:Z34" si="44">SUM(R32:S32)</f>
        <v>1687.08</v>
      </c>
      <c r="AA32" s="626">
        <v>1000</v>
      </c>
      <c r="AB32" s="12"/>
      <c r="AC32" s="626">
        <v>1000</v>
      </c>
      <c r="AD32" s="627">
        <f t="shared" ref="AD32:AD35" si="45">(Z32*12)+AA32</f>
        <v>21244.959999999999</v>
      </c>
      <c r="AE32" s="624">
        <f t="shared" si="41"/>
        <v>1232207.68</v>
      </c>
      <c r="AF32" s="628">
        <f t="shared" si="9"/>
        <v>0</v>
      </c>
      <c r="AG32" s="628">
        <f t="shared" si="9"/>
        <v>0</v>
      </c>
      <c r="AH32" s="622">
        <v>58</v>
      </c>
      <c r="AI32" s="629">
        <f t="shared" si="8"/>
        <v>1232207.68</v>
      </c>
    </row>
    <row r="33" spans="1:35" x14ac:dyDescent="0.2">
      <c r="A33" s="616" t="s">
        <v>623</v>
      </c>
      <c r="B33" s="622">
        <v>15</v>
      </c>
      <c r="C33" s="624">
        <v>686.42</v>
      </c>
      <c r="D33" s="624">
        <v>776.4</v>
      </c>
      <c r="E33" s="625"/>
      <c r="F33" s="625"/>
      <c r="G33" s="625"/>
      <c r="H33" s="625"/>
      <c r="I33" s="625"/>
      <c r="J33" s="626"/>
      <c r="K33" s="626">
        <f t="shared" si="42"/>
        <v>1462.82</v>
      </c>
      <c r="L33" s="626">
        <v>1000</v>
      </c>
      <c r="M33" s="625"/>
      <c r="N33" s="626">
        <f t="shared" si="40"/>
        <v>1000</v>
      </c>
      <c r="O33" s="627">
        <f t="shared" si="43"/>
        <v>18553.84</v>
      </c>
      <c r="P33" s="624">
        <f>(K33*12*B33)+(L33*B33)</f>
        <v>278307.59999999998</v>
      </c>
      <c r="Q33" s="622">
        <v>15</v>
      </c>
      <c r="R33" s="624">
        <v>686.42</v>
      </c>
      <c r="S33" s="624">
        <v>776.4</v>
      </c>
      <c r="T33" s="12"/>
      <c r="U33" s="12"/>
      <c r="V33" s="12"/>
      <c r="W33" s="12"/>
      <c r="X33" s="12"/>
      <c r="Y33" s="12"/>
      <c r="Z33" s="626">
        <f t="shared" si="44"/>
        <v>1462.82</v>
      </c>
      <c r="AA33" s="626">
        <v>1000</v>
      </c>
      <c r="AB33" s="12"/>
      <c r="AC33" s="626">
        <v>1000</v>
      </c>
      <c r="AD33" s="627">
        <f t="shared" si="45"/>
        <v>18553.84</v>
      </c>
      <c r="AE33" s="624">
        <f t="shared" si="41"/>
        <v>278307.59999999998</v>
      </c>
      <c r="AF33" s="628">
        <f t="shared" si="9"/>
        <v>0</v>
      </c>
      <c r="AG33" s="628">
        <f t="shared" si="9"/>
        <v>0</v>
      </c>
      <c r="AH33" s="622">
        <v>15</v>
      </c>
      <c r="AI33" s="629">
        <f t="shared" si="8"/>
        <v>278307.59999999998</v>
      </c>
    </row>
    <row r="34" spans="1:35" x14ac:dyDescent="0.2">
      <c r="A34" s="616" t="s">
        <v>624</v>
      </c>
      <c r="B34" s="622">
        <v>84</v>
      </c>
      <c r="C34" s="624">
        <v>747.96</v>
      </c>
      <c r="D34" s="624">
        <v>941.18</v>
      </c>
      <c r="E34" s="625"/>
      <c r="F34" s="625"/>
      <c r="G34" s="625"/>
      <c r="H34" s="625"/>
      <c r="I34" s="625"/>
      <c r="J34" s="626"/>
      <c r="K34" s="626">
        <f t="shared" si="42"/>
        <v>1689.1399999999999</v>
      </c>
      <c r="L34" s="626">
        <v>1000</v>
      </c>
      <c r="M34" s="625"/>
      <c r="N34" s="626">
        <f t="shared" si="40"/>
        <v>1000</v>
      </c>
      <c r="O34" s="627">
        <f t="shared" si="43"/>
        <v>21269.68</v>
      </c>
      <c r="P34" s="624">
        <f>(K34*12*B34)+(L34*B34)</f>
        <v>1786653.12</v>
      </c>
      <c r="Q34" s="622">
        <v>84</v>
      </c>
      <c r="R34" s="624">
        <v>747.96</v>
      </c>
      <c r="S34" s="624">
        <v>941.18</v>
      </c>
      <c r="T34" s="12"/>
      <c r="U34" s="12"/>
      <c r="V34" s="12"/>
      <c r="W34" s="12"/>
      <c r="X34" s="12"/>
      <c r="Y34" s="12"/>
      <c r="Z34" s="626">
        <f t="shared" si="44"/>
        <v>1689.1399999999999</v>
      </c>
      <c r="AA34" s="626">
        <v>1000</v>
      </c>
      <c r="AB34" s="12"/>
      <c r="AC34" s="626">
        <v>1000</v>
      </c>
      <c r="AD34" s="627">
        <f t="shared" si="45"/>
        <v>21269.68</v>
      </c>
      <c r="AE34" s="624">
        <f t="shared" si="41"/>
        <v>1786653.12</v>
      </c>
      <c r="AF34" s="628">
        <f t="shared" si="9"/>
        <v>0</v>
      </c>
      <c r="AG34" s="628">
        <f t="shared" si="9"/>
        <v>0</v>
      </c>
      <c r="AH34" s="622">
        <v>84</v>
      </c>
      <c r="AI34" s="629">
        <f t="shared" si="8"/>
        <v>1786653.12</v>
      </c>
    </row>
    <row r="35" spans="1:35" x14ac:dyDescent="0.2">
      <c r="A35" s="616" t="s">
        <v>18</v>
      </c>
      <c r="B35" s="622">
        <v>628</v>
      </c>
      <c r="C35" s="624">
        <v>771.66</v>
      </c>
      <c r="D35" s="624">
        <v>858.73</v>
      </c>
      <c r="E35" s="625"/>
      <c r="F35" s="625"/>
      <c r="G35" s="625"/>
      <c r="H35" s="625"/>
      <c r="I35" s="625"/>
      <c r="J35" s="626"/>
      <c r="K35" s="626">
        <f>SUM(C35:D35)</f>
        <v>1630.3899999999999</v>
      </c>
      <c r="L35" s="626">
        <v>1000</v>
      </c>
      <c r="M35" s="625"/>
      <c r="N35" s="626">
        <f t="shared" si="40"/>
        <v>1000</v>
      </c>
      <c r="O35" s="627">
        <f t="shared" si="43"/>
        <v>20564.68</v>
      </c>
      <c r="P35" s="624">
        <f>(K35*12*B35)+(L35*B35)</f>
        <v>12914619.040000001</v>
      </c>
      <c r="Q35" s="622">
        <v>628</v>
      </c>
      <c r="R35" s="624">
        <v>771.66</v>
      </c>
      <c r="S35" s="624">
        <v>858.73</v>
      </c>
      <c r="T35" s="12"/>
      <c r="U35" s="12"/>
      <c r="V35" s="12"/>
      <c r="W35" s="12"/>
      <c r="X35" s="12"/>
      <c r="Y35" s="12"/>
      <c r="Z35" s="626">
        <f>SUM(R35:S35)</f>
        <v>1630.3899999999999</v>
      </c>
      <c r="AA35" s="626">
        <v>1000</v>
      </c>
      <c r="AB35" s="12"/>
      <c r="AC35" s="626">
        <v>1000</v>
      </c>
      <c r="AD35" s="627">
        <f t="shared" si="45"/>
        <v>20564.68</v>
      </c>
      <c r="AE35" s="624">
        <f t="shared" si="41"/>
        <v>12914619.040000001</v>
      </c>
      <c r="AF35" s="628">
        <f t="shared" si="9"/>
        <v>0</v>
      </c>
      <c r="AG35" s="628">
        <f t="shared" si="9"/>
        <v>0</v>
      </c>
      <c r="AH35" s="622">
        <v>628</v>
      </c>
      <c r="AI35" s="629">
        <f t="shared" si="8"/>
        <v>12914619.040000001</v>
      </c>
    </row>
    <row r="36" spans="1:35" x14ac:dyDescent="0.2">
      <c r="A36" s="616" t="s">
        <v>5335</v>
      </c>
      <c r="B36" s="622">
        <v>0</v>
      </c>
      <c r="C36" s="624">
        <v>0</v>
      </c>
      <c r="D36" s="624">
        <v>0</v>
      </c>
      <c r="E36" s="625"/>
      <c r="F36" s="625"/>
      <c r="G36" s="625"/>
      <c r="H36" s="625"/>
      <c r="I36" s="625"/>
      <c r="J36" s="626"/>
      <c r="K36" s="626">
        <f t="shared" si="42"/>
        <v>0</v>
      </c>
      <c r="L36" s="626"/>
      <c r="M36" s="625"/>
      <c r="N36" s="626"/>
      <c r="O36" s="627"/>
      <c r="P36" s="624">
        <v>0</v>
      </c>
      <c r="Q36" s="622">
        <v>8</v>
      </c>
      <c r="R36" s="624">
        <v>881.2</v>
      </c>
      <c r="S36" s="624">
        <v>1070</v>
      </c>
      <c r="T36" s="12"/>
      <c r="U36" s="12"/>
      <c r="V36" s="12"/>
      <c r="W36" s="12"/>
      <c r="X36" s="12"/>
      <c r="Y36" s="12"/>
      <c r="Z36" s="626">
        <f>SUM(R36:S36)</f>
        <v>1951.2</v>
      </c>
      <c r="AA36" s="626">
        <v>1000</v>
      </c>
      <c r="AB36" s="12"/>
      <c r="AC36" s="637">
        <f>+AA36</f>
        <v>1000</v>
      </c>
      <c r="AD36" s="627">
        <f>(Z36*12)+AA36</f>
        <v>24414.400000000001</v>
      </c>
      <c r="AE36" s="624">
        <f t="shared" si="41"/>
        <v>195315.20000000001</v>
      </c>
      <c r="AF36" s="628">
        <f t="shared" si="9"/>
        <v>-24414.400000000001</v>
      </c>
      <c r="AG36" s="628">
        <f t="shared" si="9"/>
        <v>-195315.20000000001</v>
      </c>
      <c r="AH36" s="622">
        <v>8</v>
      </c>
      <c r="AI36" s="629">
        <f t="shared" si="8"/>
        <v>195315.20000000001</v>
      </c>
    </row>
    <row r="37" spans="1:35" x14ac:dyDescent="0.2">
      <c r="A37" s="619" t="s">
        <v>5336</v>
      </c>
      <c r="B37" s="634">
        <v>10</v>
      </c>
      <c r="C37" s="638">
        <v>4290</v>
      </c>
      <c r="D37" s="638">
        <v>0</v>
      </c>
      <c r="E37" s="639"/>
      <c r="F37" s="639"/>
      <c r="G37" s="639"/>
      <c r="H37" s="639"/>
      <c r="I37" s="639"/>
      <c r="J37" s="640"/>
      <c r="K37" s="640">
        <v>4290</v>
      </c>
      <c r="L37" s="640">
        <v>0</v>
      </c>
      <c r="M37" s="639"/>
      <c r="N37" s="640">
        <v>0</v>
      </c>
      <c r="O37" s="641">
        <f>+K37*10</f>
        <v>42900</v>
      </c>
      <c r="P37" s="638">
        <f>(K37*12*B37)+(L37*B37)</f>
        <v>514800</v>
      </c>
      <c r="Q37" s="634">
        <v>10</v>
      </c>
      <c r="R37" s="638">
        <v>4290</v>
      </c>
      <c r="S37" s="638">
        <v>0</v>
      </c>
      <c r="T37" s="12"/>
      <c r="U37" s="12"/>
      <c r="V37" s="12"/>
      <c r="W37" s="12"/>
      <c r="X37" s="12"/>
      <c r="Y37" s="12"/>
      <c r="Z37" s="640">
        <v>4290</v>
      </c>
      <c r="AA37" s="12">
        <v>0</v>
      </c>
      <c r="AB37" s="12"/>
      <c r="AC37" s="9">
        <v>0</v>
      </c>
      <c r="AD37" s="641">
        <f>+Z37*10</f>
        <v>42900</v>
      </c>
      <c r="AE37" s="638">
        <f t="shared" si="41"/>
        <v>514800</v>
      </c>
      <c r="AF37" s="628">
        <f>+O37-AD37</f>
        <v>0</v>
      </c>
      <c r="AG37" s="628">
        <f t="shared" ref="AG37" si="46">+P37-AE37</f>
        <v>0</v>
      </c>
      <c r="AH37" s="634">
        <v>10</v>
      </c>
      <c r="AI37" s="621">
        <f t="shared" si="8"/>
        <v>514800</v>
      </c>
    </row>
    <row r="38" spans="1:35" x14ac:dyDescent="0.2">
      <c r="A38" s="616" t="s">
        <v>70</v>
      </c>
      <c r="B38" s="642"/>
      <c r="C38" s="625"/>
      <c r="D38" s="625"/>
      <c r="E38" s="625"/>
      <c r="F38" s="625"/>
      <c r="G38" s="625"/>
      <c r="H38" s="625"/>
      <c r="I38" s="625"/>
      <c r="J38" s="625"/>
      <c r="K38" s="626"/>
      <c r="L38" s="625"/>
      <c r="M38" s="625"/>
      <c r="N38" s="643"/>
      <c r="O38" s="627"/>
      <c r="P38" s="624"/>
      <c r="Q38" s="14"/>
      <c r="R38" s="618"/>
      <c r="S38" s="12"/>
      <c r="T38" s="12"/>
      <c r="U38" s="12"/>
      <c r="V38" s="12"/>
      <c r="W38" s="12"/>
      <c r="X38" s="12"/>
      <c r="Y38" s="12"/>
      <c r="Z38" s="12"/>
      <c r="AA38" s="12"/>
      <c r="AB38" s="12"/>
      <c r="AC38" s="9"/>
      <c r="AD38" s="42"/>
      <c r="AE38" s="15"/>
      <c r="AF38" s="15"/>
      <c r="AG38" s="14"/>
      <c r="AH38" s="14"/>
      <c r="AI38" s="621">
        <f t="shared" si="8"/>
        <v>0</v>
      </c>
    </row>
    <row r="39" spans="1:35" x14ac:dyDescent="0.2">
      <c r="A39" s="616" t="s">
        <v>71</v>
      </c>
      <c r="B39" s="642"/>
      <c r="C39" s="625"/>
      <c r="D39" s="625"/>
      <c r="E39" s="625"/>
      <c r="F39" s="625"/>
      <c r="G39" s="625"/>
      <c r="H39" s="625"/>
      <c r="I39" s="625"/>
      <c r="J39" s="625"/>
      <c r="K39" s="626"/>
      <c r="L39" s="625"/>
      <c r="M39" s="625"/>
      <c r="N39" s="643"/>
      <c r="O39" s="627"/>
      <c r="P39" s="624"/>
      <c r="Q39" s="14"/>
      <c r="R39" s="618"/>
      <c r="S39" s="12"/>
      <c r="T39" s="12"/>
      <c r="U39" s="12"/>
      <c r="V39" s="12"/>
      <c r="W39" s="12"/>
      <c r="X39" s="12"/>
      <c r="Y39" s="12"/>
      <c r="Z39" s="12"/>
      <c r="AA39" s="12"/>
      <c r="AB39" s="12"/>
      <c r="AC39" s="9"/>
      <c r="AD39" s="42"/>
      <c r="AE39" s="15"/>
      <c r="AF39" s="15"/>
      <c r="AG39" s="14"/>
      <c r="AH39" s="14"/>
      <c r="AI39" s="621">
        <f t="shared" si="8"/>
        <v>0</v>
      </c>
    </row>
    <row r="40" spans="1:35" x14ac:dyDescent="0.2">
      <c r="A40" s="616" t="s">
        <v>70</v>
      </c>
      <c r="B40" s="642"/>
      <c r="C40" s="625"/>
      <c r="D40" s="625"/>
      <c r="E40" s="625"/>
      <c r="F40" s="625"/>
      <c r="G40" s="625"/>
      <c r="H40" s="625"/>
      <c r="I40" s="625"/>
      <c r="J40" s="625"/>
      <c r="K40" s="626"/>
      <c r="L40" s="625"/>
      <c r="M40" s="625"/>
      <c r="N40" s="643"/>
      <c r="O40" s="627"/>
      <c r="P40" s="624"/>
      <c r="Q40" s="14"/>
      <c r="R40" s="618"/>
      <c r="S40" s="12"/>
      <c r="T40" s="12"/>
      <c r="U40" s="12"/>
      <c r="V40" s="12"/>
      <c r="W40" s="12"/>
      <c r="X40" s="12"/>
      <c r="Y40" s="12"/>
      <c r="Z40" s="12"/>
      <c r="AA40" s="12"/>
      <c r="AB40" s="12"/>
      <c r="AC40" s="9"/>
      <c r="AD40" s="42"/>
      <c r="AE40" s="15"/>
      <c r="AF40" s="15"/>
      <c r="AG40" s="14"/>
      <c r="AH40" s="14"/>
      <c r="AI40" s="621">
        <f t="shared" si="8"/>
        <v>0</v>
      </c>
    </row>
    <row r="41" spans="1:35" x14ac:dyDescent="0.2">
      <c r="A41" s="616" t="s">
        <v>72</v>
      </c>
      <c r="B41" s="642"/>
      <c r="C41" s="625"/>
      <c r="D41" s="625"/>
      <c r="E41" s="625"/>
      <c r="F41" s="625"/>
      <c r="G41" s="625"/>
      <c r="H41" s="625"/>
      <c r="I41" s="625"/>
      <c r="J41" s="625"/>
      <c r="K41" s="626"/>
      <c r="L41" s="625"/>
      <c r="M41" s="625"/>
      <c r="N41" s="643"/>
      <c r="O41" s="627"/>
      <c r="P41" s="624"/>
      <c r="Q41" s="14"/>
      <c r="R41" s="618"/>
      <c r="S41" s="12"/>
      <c r="T41" s="12"/>
      <c r="U41" s="12"/>
      <c r="V41" s="12"/>
      <c r="W41" s="12"/>
      <c r="X41" s="12"/>
      <c r="Y41" s="12"/>
      <c r="Z41" s="12"/>
      <c r="AA41" s="12"/>
      <c r="AB41" s="12"/>
      <c r="AC41" s="9"/>
      <c r="AD41" s="42"/>
      <c r="AE41" s="15"/>
      <c r="AF41" s="15"/>
      <c r="AG41" s="14"/>
      <c r="AH41" s="14"/>
      <c r="AI41" s="621">
        <f t="shared" si="8"/>
        <v>0</v>
      </c>
    </row>
    <row r="42" spans="1:35" x14ac:dyDescent="0.2">
      <c r="A42" s="619" t="s">
        <v>5337</v>
      </c>
      <c r="B42" s="633">
        <f t="shared" ref="B42:P42" si="47">SUM(B43:B60)</f>
        <v>5836</v>
      </c>
      <c r="C42" s="620">
        <f t="shared" si="47"/>
        <v>63405.53</v>
      </c>
      <c r="D42" s="620">
        <f t="shared" si="47"/>
        <v>0</v>
      </c>
      <c r="E42" s="620">
        <f t="shared" si="47"/>
        <v>0</v>
      </c>
      <c r="F42" s="620">
        <f t="shared" si="47"/>
        <v>0</v>
      </c>
      <c r="G42" s="620">
        <f t="shared" si="47"/>
        <v>0</v>
      </c>
      <c r="H42" s="620">
        <f t="shared" si="47"/>
        <v>0</v>
      </c>
      <c r="I42" s="620">
        <f t="shared" si="47"/>
        <v>0</v>
      </c>
      <c r="J42" s="620">
        <f t="shared" si="47"/>
        <v>0</v>
      </c>
      <c r="K42" s="620">
        <f t="shared" si="47"/>
        <v>63405.53</v>
      </c>
      <c r="L42" s="620">
        <f t="shared" ref="L42" si="48">SUM(L43:L60)</f>
        <v>17685.04944949512</v>
      </c>
      <c r="M42" s="620">
        <f t="shared" si="47"/>
        <v>0</v>
      </c>
      <c r="N42" s="620">
        <f t="shared" si="47"/>
        <v>17685.04944949512</v>
      </c>
      <c r="O42" s="620">
        <f>SUM(O43:O60)</f>
        <v>778551.40944949503</v>
      </c>
      <c r="P42" s="620">
        <f t="shared" si="47"/>
        <v>150850434.51999998</v>
      </c>
      <c r="Q42" s="644">
        <f>SUM(Q43:Q62)</f>
        <v>6128</v>
      </c>
      <c r="R42" s="645">
        <f>SUM(R43:R62)</f>
        <v>85193.840000000026</v>
      </c>
      <c r="S42" s="12"/>
      <c r="T42" s="12"/>
      <c r="U42" s="12"/>
      <c r="V42" s="12"/>
      <c r="W42" s="12"/>
      <c r="X42" s="12"/>
      <c r="Y42" s="12"/>
      <c r="Z42" s="620">
        <f>SUM(Z43:Z62)</f>
        <v>85193.840000000026</v>
      </c>
      <c r="AA42" s="620">
        <f>SUM(AA43:AA62)</f>
        <v>20000</v>
      </c>
      <c r="AB42" s="620">
        <f t="shared" ref="AB42" si="49">SUM(AB43:AB60)</f>
        <v>0</v>
      </c>
      <c r="AC42" s="620">
        <f t="shared" ref="AC42:AH42" si="50">SUM(AC43:AC62)</f>
        <v>20000</v>
      </c>
      <c r="AD42" s="620">
        <f t="shared" si="50"/>
        <v>1042326.0800000001</v>
      </c>
      <c r="AE42" s="620">
        <f t="shared" si="50"/>
        <v>257614357.63999999</v>
      </c>
      <c r="AF42" s="620">
        <f t="shared" si="50"/>
        <v>-261977.73775326193</v>
      </c>
      <c r="AG42" s="620">
        <f t="shared" si="50"/>
        <v>-106763923.12</v>
      </c>
      <c r="AH42" s="644">
        <f t="shared" si="50"/>
        <v>6128</v>
      </c>
      <c r="AI42" s="621">
        <f t="shared" si="8"/>
        <v>257614357.63999999</v>
      </c>
    </row>
    <row r="43" spans="1:35" x14ac:dyDescent="0.2">
      <c r="A43" s="616" t="s">
        <v>5338</v>
      </c>
      <c r="B43" s="622">
        <v>30</v>
      </c>
      <c r="C43" s="624">
        <v>6480.72</v>
      </c>
      <c r="D43" s="625"/>
      <c r="E43" s="625"/>
      <c r="F43" s="625"/>
      <c r="G43" s="625"/>
      <c r="H43" s="625"/>
      <c r="I43" s="625"/>
      <c r="J43" s="625"/>
      <c r="K43" s="626">
        <f>+C43</f>
        <v>6480.72</v>
      </c>
      <c r="L43" s="626">
        <v>1000</v>
      </c>
      <c r="M43" s="625"/>
      <c r="N43" s="626">
        <f>+L43</f>
        <v>1000</v>
      </c>
      <c r="O43" s="627">
        <f>(K43*12)+L43</f>
        <v>78768.639999999999</v>
      </c>
      <c r="P43" s="624">
        <f>+K43*26*12+30000</f>
        <v>2051984.6400000001</v>
      </c>
      <c r="Q43" s="14">
        <v>39</v>
      </c>
      <c r="R43" s="618">
        <v>6684.8</v>
      </c>
      <c r="S43" s="12"/>
      <c r="T43" s="12"/>
      <c r="U43" s="12"/>
      <c r="V43" s="12"/>
      <c r="W43" s="12"/>
      <c r="X43" s="12"/>
      <c r="Y43" s="12"/>
      <c r="Z43" s="626">
        <f>+R43</f>
        <v>6684.8</v>
      </c>
      <c r="AA43" s="626">
        <v>1000</v>
      </c>
      <c r="AB43" s="625"/>
      <c r="AC43" s="626">
        <f>+AA43</f>
        <v>1000</v>
      </c>
      <c r="AD43" s="627">
        <f>(Z43*12)+AA43</f>
        <v>81217.600000000006</v>
      </c>
      <c r="AE43" s="624">
        <f>(Z43*12*Q43)+(AA43*Q43)</f>
        <v>3167486.4000000004</v>
      </c>
      <c r="AF43" s="628">
        <f t="shared" ref="AF43:AG73" si="51">+O43-AD43</f>
        <v>-2448.9600000000064</v>
      </c>
      <c r="AG43" s="628">
        <f t="shared" si="51"/>
        <v>-1115501.7600000002</v>
      </c>
      <c r="AH43" s="14">
        <v>39</v>
      </c>
      <c r="AI43" s="629">
        <f t="shared" si="8"/>
        <v>3167486.4000000004</v>
      </c>
    </row>
    <row r="44" spans="1:35" x14ac:dyDescent="0.2">
      <c r="A44" s="616" t="s">
        <v>5339</v>
      </c>
      <c r="B44" s="622">
        <v>92</v>
      </c>
      <c r="C44" s="624">
        <v>5079.42</v>
      </c>
      <c r="D44" s="625"/>
      <c r="E44" s="625"/>
      <c r="F44" s="626"/>
      <c r="G44" s="625"/>
      <c r="H44" s="625"/>
      <c r="I44" s="625"/>
      <c r="J44" s="625"/>
      <c r="K44" s="626">
        <f t="shared" ref="K44:K62" si="52">+C44</f>
        <v>5079.42</v>
      </c>
      <c r="L44" s="626">
        <v>1000</v>
      </c>
      <c r="M44" s="625"/>
      <c r="N44" s="626">
        <f>+L44</f>
        <v>1000</v>
      </c>
      <c r="O44" s="627">
        <f t="shared" ref="O44:O60" si="53">(K44*12)+L44</f>
        <v>61953.04</v>
      </c>
      <c r="P44" s="624">
        <f>+K44*88*12+92000</f>
        <v>5455867.5200000005</v>
      </c>
      <c r="Q44" s="14">
        <v>104</v>
      </c>
      <c r="R44" s="618">
        <v>5823.67</v>
      </c>
      <c r="S44" s="12"/>
      <c r="T44" s="12"/>
      <c r="U44" s="12"/>
      <c r="V44" s="12"/>
      <c r="W44" s="12"/>
      <c r="X44" s="12"/>
      <c r="Y44" s="12"/>
      <c r="Z44" s="626">
        <f t="shared" ref="Z44:Z62" si="54">+R44</f>
        <v>5823.67</v>
      </c>
      <c r="AA44" s="626">
        <v>1000</v>
      </c>
      <c r="AB44" s="625"/>
      <c r="AC44" s="626">
        <f>+AA44</f>
        <v>1000</v>
      </c>
      <c r="AD44" s="627">
        <f>(Z44*12)+AA44</f>
        <v>70884.040000000008</v>
      </c>
      <c r="AE44" s="624">
        <f t="shared" ref="AE44:AE70" si="55">(Z44*12*Q44)+(AA44*Q44)</f>
        <v>7371940.1600000011</v>
      </c>
      <c r="AF44" s="628">
        <f t="shared" si="51"/>
        <v>-8931.0000000000073</v>
      </c>
      <c r="AG44" s="628">
        <f t="shared" si="51"/>
        <v>-1916072.6400000006</v>
      </c>
      <c r="AH44" s="14">
        <v>104</v>
      </c>
      <c r="AI44" s="629">
        <f t="shared" si="8"/>
        <v>7371940.1600000011</v>
      </c>
    </row>
    <row r="45" spans="1:35" x14ac:dyDescent="0.2">
      <c r="A45" s="616" t="s">
        <v>5340</v>
      </c>
      <c r="B45" s="622">
        <v>164</v>
      </c>
      <c r="C45" s="624">
        <v>4530.72</v>
      </c>
      <c r="D45" s="625"/>
      <c r="E45" s="625"/>
      <c r="F45" s="626"/>
      <c r="G45" s="625"/>
      <c r="H45" s="625"/>
      <c r="I45" s="625"/>
      <c r="J45" s="625"/>
      <c r="K45" s="626">
        <f t="shared" si="52"/>
        <v>4530.72</v>
      </c>
      <c r="L45" s="626">
        <v>1000</v>
      </c>
      <c r="M45" s="625"/>
      <c r="N45" s="626">
        <f>+L45</f>
        <v>1000</v>
      </c>
      <c r="O45" s="627">
        <f t="shared" si="53"/>
        <v>55368.639999999999</v>
      </c>
      <c r="P45" s="624">
        <f>+K45*164*12+164000</f>
        <v>9080456.9600000009</v>
      </c>
      <c r="Q45" s="14">
        <v>134</v>
      </c>
      <c r="R45" s="618">
        <v>5098.71</v>
      </c>
      <c r="S45" s="12"/>
      <c r="T45" s="12"/>
      <c r="U45" s="12"/>
      <c r="V45" s="12"/>
      <c r="W45" s="12"/>
      <c r="X45" s="12"/>
      <c r="Y45" s="12"/>
      <c r="Z45" s="626">
        <f t="shared" si="54"/>
        <v>5098.71</v>
      </c>
      <c r="AA45" s="626">
        <v>1000</v>
      </c>
      <c r="AB45" s="625"/>
      <c r="AC45" s="626">
        <f>+AA45</f>
        <v>1000</v>
      </c>
      <c r="AD45" s="627">
        <f t="shared" ref="AD45:AD70" si="56">(Z45*12)+AA45</f>
        <v>62184.520000000004</v>
      </c>
      <c r="AE45" s="624">
        <f t="shared" si="55"/>
        <v>8332725.6800000006</v>
      </c>
      <c r="AF45" s="628">
        <f t="shared" si="51"/>
        <v>-6815.8800000000047</v>
      </c>
      <c r="AG45" s="628">
        <f t="shared" si="51"/>
        <v>747731.28000000026</v>
      </c>
      <c r="AH45" s="14">
        <v>134</v>
      </c>
      <c r="AI45" s="629">
        <f t="shared" si="8"/>
        <v>8332725.6800000006</v>
      </c>
    </row>
    <row r="46" spans="1:35" x14ac:dyDescent="0.2">
      <c r="A46" s="616" t="s">
        <v>5341</v>
      </c>
      <c r="B46" s="622">
        <v>125</v>
      </c>
      <c r="C46" s="624">
        <v>3886.13</v>
      </c>
      <c r="D46" s="625"/>
      <c r="E46" s="625"/>
      <c r="F46" s="625"/>
      <c r="G46" s="625"/>
      <c r="H46" s="625"/>
      <c r="I46" s="626"/>
      <c r="J46" s="625"/>
      <c r="K46" s="626">
        <f t="shared" si="52"/>
        <v>3886.13</v>
      </c>
      <c r="L46" s="626">
        <v>989.56521739130437</v>
      </c>
      <c r="M46" s="625"/>
      <c r="N46" s="626">
        <f>+L46</f>
        <v>989.56521739130437</v>
      </c>
      <c r="O46" s="627">
        <f t="shared" si="53"/>
        <v>47623.125217391302</v>
      </c>
      <c r="P46" s="624">
        <f>+K46*115*12+125000</f>
        <v>5487859.4000000004</v>
      </c>
      <c r="Q46" s="14">
        <v>229</v>
      </c>
      <c r="R46" s="618">
        <v>4840.46</v>
      </c>
      <c r="S46" s="12"/>
      <c r="T46" s="12"/>
      <c r="U46" s="12"/>
      <c r="V46" s="12"/>
      <c r="W46" s="12"/>
      <c r="X46" s="12"/>
      <c r="Y46" s="12"/>
      <c r="Z46" s="626">
        <f t="shared" si="54"/>
        <v>4840.46</v>
      </c>
      <c r="AA46" s="626">
        <v>1000</v>
      </c>
      <c r="AB46" s="625"/>
      <c r="AC46" s="626">
        <f>+AA46</f>
        <v>1000</v>
      </c>
      <c r="AD46" s="627">
        <f t="shared" si="56"/>
        <v>59085.520000000004</v>
      </c>
      <c r="AE46" s="624">
        <f t="shared" si="55"/>
        <v>13530584.08</v>
      </c>
      <c r="AF46" s="628">
        <f t="shared" si="51"/>
        <v>-11462.394782608702</v>
      </c>
      <c r="AG46" s="628">
        <f t="shared" si="51"/>
        <v>-8042724.6799999997</v>
      </c>
      <c r="AH46" s="14">
        <v>229</v>
      </c>
      <c r="AI46" s="629">
        <f t="shared" si="8"/>
        <v>13530584.08</v>
      </c>
    </row>
    <row r="47" spans="1:35" x14ac:dyDescent="0.2">
      <c r="A47" s="616" t="s">
        <v>5342</v>
      </c>
      <c r="B47" s="622">
        <v>55</v>
      </c>
      <c r="C47" s="624">
        <v>3469.82</v>
      </c>
      <c r="D47" s="625"/>
      <c r="E47" s="625"/>
      <c r="F47" s="625"/>
      <c r="G47" s="625"/>
      <c r="H47" s="625"/>
      <c r="I47" s="626"/>
      <c r="J47" s="625"/>
      <c r="K47" s="626">
        <f t="shared" si="52"/>
        <v>3469.82</v>
      </c>
      <c r="L47" s="626">
        <v>934.5454545454545</v>
      </c>
      <c r="M47" s="625"/>
      <c r="N47" s="626">
        <f>+L47</f>
        <v>934.5454545454545</v>
      </c>
      <c r="O47" s="627">
        <f t="shared" si="53"/>
        <v>42572.38545454546</v>
      </c>
      <c r="P47" s="624">
        <f>+K47*55*12+55000</f>
        <v>2345081.2000000002</v>
      </c>
      <c r="Q47" s="14">
        <v>60</v>
      </c>
      <c r="R47" s="618">
        <v>4492.72</v>
      </c>
      <c r="S47" s="12"/>
      <c r="T47" s="12"/>
      <c r="U47" s="12"/>
      <c r="V47" s="12"/>
      <c r="W47" s="12"/>
      <c r="X47" s="12"/>
      <c r="Y47" s="12"/>
      <c r="Z47" s="626">
        <f t="shared" si="54"/>
        <v>4492.72</v>
      </c>
      <c r="AA47" s="626">
        <v>1000</v>
      </c>
      <c r="AB47" s="625"/>
      <c r="AC47" s="626">
        <f>+AA47</f>
        <v>1000</v>
      </c>
      <c r="AD47" s="627">
        <f t="shared" si="56"/>
        <v>54912.639999999999</v>
      </c>
      <c r="AE47" s="624">
        <f t="shared" si="55"/>
        <v>3294758.4</v>
      </c>
      <c r="AF47" s="628">
        <f t="shared" si="51"/>
        <v>-12340.25454545454</v>
      </c>
      <c r="AG47" s="628">
        <f t="shared" si="51"/>
        <v>-949677.19999999972</v>
      </c>
      <c r="AH47" s="14">
        <v>60</v>
      </c>
      <c r="AI47" s="629">
        <f t="shared" si="8"/>
        <v>3294758.4</v>
      </c>
    </row>
    <row r="48" spans="1:35" x14ac:dyDescent="0.2">
      <c r="A48" s="616" t="s">
        <v>5343</v>
      </c>
      <c r="B48" s="622">
        <v>50</v>
      </c>
      <c r="C48" s="624">
        <v>3130.59</v>
      </c>
      <c r="D48" s="625"/>
      <c r="E48" s="625"/>
      <c r="F48" s="625"/>
      <c r="G48" s="625"/>
      <c r="H48" s="625"/>
      <c r="I48" s="626"/>
      <c r="J48" s="625"/>
      <c r="K48" s="626">
        <f t="shared" si="52"/>
        <v>3130.59</v>
      </c>
      <c r="L48" s="626">
        <v>808</v>
      </c>
      <c r="M48" s="625"/>
      <c r="N48" s="626">
        <f t="shared" ref="N48:N60" si="57">+L48</f>
        <v>808</v>
      </c>
      <c r="O48" s="627">
        <f t="shared" si="53"/>
        <v>38375.08</v>
      </c>
      <c r="P48" s="624">
        <f>+K48*50*12+50000</f>
        <v>1928354</v>
      </c>
      <c r="Q48" s="14">
        <v>40</v>
      </c>
      <c r="R48" s="618">
        <v>4103.07</v>
      </c>
      <c r="S48" s="12"/>
      <c r="T48" s="12"/>
      <c r="U48" s="12"/>
      <c r="V48" s="12"/>
      <c r="W48" s="12"/>
      <c r="X48" s="12"/>
      <c r="Y48" s="12"/>
      <c r="Z48" s="626">
        <f t="shared" si="54"/>
        <v>4103.07</v>
      </c>
      <c r="AA48" s="626">
        <v>1000</v>
      </c>
      <c r="AB48" s="625"/>
      <c r="AC48" s="626">
        <f t="shared" ref="AC48:AC59" si="58">+AA48</f>
        <v>1000</v>
      </c>
      <c r="AD48" s="627">
        <f t="shared" si="56"/>
        <v>50236.84</v>
      </c>
      <c r="AE48" s="624">
        <f t="shared" si="55"/>
        <v>2009473.5999999999</v>
      </c>
      <c r="AF48" s="628">
        <f t="shared" si="51"/>
        <v>-11861.759999999995</v>
      </c>
      <c r="AG48" s="628">
        <f t="shared" si="51"/>
        <v>-81119.59999999986</v>
      </c>
      <c r="AH48" s="14">
        <v>40</v>
      </c>
      <c r="AI48" s="629">
        <f t="shared" si="8"/>
        <v>2009473.5999999999</v>
      </c>
    </row>
    <row r="49" spans="1:35" x14ac:dyDescent="0.2">
      <c r="A49" s="616" t="s">
        <v>5344</v>
      </c>
      <c r="B49" s="622">
        <v>4</v>
      </c>
      <c r="C49" s="624">
        <v>4232.21</v>
      </c>
      <c r="D49" s="625"/>
      <c r="E49" s="625"/>
      <c r="F49" s="625"/>
      <c r="G49" s="625"/>
      <c r="H49" s="625"/>
      <c r="I49" s="625"/>
      <c r="J49" s="625"/>
      <c r="K49" s="626">
        <f t="shared" si="52"/>
        <v>4232.21</v>
      </c>
      <c r="L49" s="626">
        <v>1000</v>
      </c>
      <c r="M49" s="625"/>
      <c r="N49" s="626">
        <f t="shared" si="57"/>
        <v>1000</v>
      </c>
      <c r="O49" s="627">
        <f t="shared" si="53"/>
        <v>51786.520000000004</v>
      </c>
      <c r="P49" s="624">
        <f>+K49*4*12+4000</f>
        <v>207146.08000000002</v>
      </c>
      <c r="Q49" s="14">
        <v>8</v>
      </c>
      <c r="R49" s="618">
        <v>4665.9399999999996</v>
      </c>
      <c r="S49" s="12"/>
      <c r="T49" s="12"/>
      <c r="U49" s="12"/>
      <c r="V49" s="12"/>
      <c r="W49" s="12"/>
      <c r="X49" s="12"/>
      <c r="Y49" s="12"/>
      <c r="Z49" s="626">
        <f t="shared" si="54"/>
        <v>4665.9399999999996</v>
      </c>
      <c r="AA49" s="626">
        <v>1000</v>
      </c>
      <c r="AB49" s="625"/>
      <c r="AC49" s="626">
        <f t="shared" si="58"/>
        <v>1000</v>
      </c>
      <c r="AD49" s="627">
        <f t="shared" si="56"/>
        <v>56991.28</v>
      </c>
      <c r="AE49" s="624">
        <f t="shared" si="55"/>
        <v>455930.24</v>
      </c>
      <c r="AF49" s="628">
        <f t="shared" si="51"/>
        <v>-5204.7599999999948</v>
      </c>
      <c r="AG49" s="628">
        <f t="shared" si="51"/>
        <v>-248784.15999999997</v>
      </c>
      <c r="AH49" s="14">
        <v>8</v>
      </c>
      <c r="AI49" s="629">
        <f t="shared" si="8"/>
        <v>455930.24</v>
      </c>
    </row>
    <row r="50" spans="1:35" x14ac:dyDescent="0.2">
      <c r="A50" s="616" t="s">
        <v>5345</v>
      </c>
      <c r="B50" s="622">
        <v>13</v>
      </c>
      <c r="C50" s="624">
        <v>3577.95</v>
      </c>
      <c r="D50" s="625"/>
      <c r="E50" s="625"/>
      <c r="F50" s="625"/>
      <c r="G50" s="625"/>
      <c r="H50" s="625"/>
      <c r="I50" s="625"/>
      <c r="J50" s="625"/>
      <c r="K50" s="626">
        <f t="shared" si="52"/>
        <v>3577.95</v>
      </c>
      <c r="L50" s="626">
        <v>1000</v>
      </c>
      <c r="M50" s="625"/>
      <c r="N50" s="626">
        <f t="shared" si="57"/>
        <v>1000</v>
      </c>
      <c r="O50" s="627">
        <f t="shared" si="53"/>
        <v>43935.399999999994</v>
      </c>
      <c r="P50" s="624">
        <f>+K50*13*12+13000</f>
        <v>571160.19999999995</v>
      </c>
      <c r="Q50" s="14">
        <v>19</v>
      </c>
      <c r="R50" s="618">
        <v>3940.71</v>
      </c>
      <c r="S50" s="12"/>
      <c r="T50" s="12"/>
      <c r="U50" s="12"/>
      <c r="V50" s="12"/>
      <c r="W50" s="12"/>
      <c r="X50" s="12"/>
      <c r="Y50" s="12"/>
      <c r="Z50" s="626">
        <f t="shared" si="54"/>
        <v>3940.71</v>
      </c>
      <c r="AA50" s="626">
        <v>1000</v>
      </c>
      <c r="AB50" s="625"/>
      <c r="AC50" s="626">
        <f t="shared" si="58"/>
        <v>1000</v>
      </c>
      <c r="AD50" s="627">
        <f t="shared" si="56"/>
        <v>48288.520000000004</v>
      </c>
      <c r="AE50" s="624">
        <f t="shared" si="55"/>
        <v>917481.88000000012</v>
      </c>
      <c r="AF50" s="628">
        <f t="shared" si="51"/>
        <v>-4353.1200000000099</v>
      </c>
      <c r="AG50" s="628">
        <f t="shared" si="51"/>
        <v>-346321.68000000017</v>
      </c>
      <c r="AH50" s="14">
        <v>19</v>
      </c>
      <c r="AI50" s="629">
        <f t="shared" si="8"/>
        <v>917481.88000000012</v>
      </c>
    </row>
    <row r="51" spans="1:35" x14ac:dyDescent="0.2">
      <c r="A51" s="616" t="s">
        <v>5346</v>
      </c>
      <c r="B51" s="622">
        <v>35</v>
      </c>
      <c r="C51" s="624">
        <v>3062.59</v>
      </c>
      <c r="D51" s="625"/>
      <c r="E51" s="625"/>
      <c r="F51" s="625"/>
      <c r="G51" s="625"/>
      <c r="H51" s="625"/>
      <c r="I51" s="625"/>
      <c r="J51" s="625"/>
      <c r="K51" s="626">
        <f t="shared" si="52"/>
        <v>3062.59</v>
      </c>
      <c r="L51" s="626">
        <v>1000</v>
      </c>
      <c r="M51" s="625"/>
      <c r="N51" s="626">
        <f t="shared" si="57"/>
        <v>1000</v>
      </c>
      <c r="O51" s="627">
        <f t="shared" si="53"/>
        <v>37751.08</v>
      </c>
      <c r="P51" s="624">
        <f>+K51*35*12+35000</f>
        <v>1321287.8</v>
      </c>
      <c r="Q51" s="14">
        <v>39</v>
      </c>
      <c r="R51" s="618">
        <v>3419.13</v>
      </c>
      <c r="S51" s="12"/>
      <c r="T51" s="12"/>
      <c r="U51" s="12"/>
      <c r="V51" s="12"/>
      <c r="W51" s="12"/>
      <c r="X51" s="12"/>
      <c r="Y51" s="12"/>
      <c r="Z51" s="626">
        <f t="shared" si="54"/>
        <v>3419.13</v>
      </c>
      <c r="AA51" s="626">
        <v>1000</v>
      </c>
      <c r="AB51" s="625"/>
      <c r="AC51" s="626">
        <f t="shared" si="58"/>
        <v>1000</v>
      </c>
      <c r="AD51" s="627">
        <f t="shared" si="56"/>
        <v>42029.56</v>
      </c>
      <c r="AE51" s="624">
        <f t="shared" si="55"/>
        <v>1639152.8399999999</v>
      </c>
      <c r="AF51" s="628">
        <f t="shared" si="51"/>
        <v>-4278.4799999999959</v>
      </c>
      <c r="AG51" s="628">
        <f t="shared" si="51"/>
        <v>-317865.0399999998</v>
      </c>
      <c r="AH51" s="14">
        <v>39</v>
      </c>
      <c r="AI51" s="629">
        <f t="shared" si="8"/>
        <v>1639152.8399999999</v>
      </c>
    </row>
    <row r="52" spans="1:35" x14ac:dyDescent="0.2">
      <c r="A52" s="616" t="s">
        <v>5347</v>
      </c>
      <c r="B52" s="622">
        <v>164</v>
      </c>
      <c r="C52" s="624">
        <v>2835</v>
      </c>
      <c r="D52" s="625"/>
      <c r="E52" s="625"/>
      <c r="F52" s="625"/>
      <c r="G52" s="625"/>
      <c r="H52" s="625"/>
      <c r="I52" s="625"/>
      <c r="J52" s="625"/>
      <c r="K52" s="626">
        <f t="shared" si="52"/>
        <v>2835</v>
      </c>
      <c r="L52" s="626">
        <v>1000</v>
      </c>
      <c r="M52" s="625"/>
      <c r="N52" s="626">
        <f t="shared" si="57"/>
        <v>1000</v>
      </c>
      <c r="O52" s="627">
        <f t="shared" si="53"/>
        <v>35020</v>
      </c>
      <c r="P52" s="624">
        <f>+K52*162*12+164000</f>
        <v>5675240</v>
      </c>
      <c r="Q52" s="14">
        <v>143</v>
      </c>
      <c r="R52" s="618">
        <v>3251.69</v>
      </c>
      <c r="S52" s="12"/>
      <c r="T52" s="12"/>
      <c r="U52" s="12"/>
      <c r="V52" s="12"/>
      <c r="W52" s="12"/>
      <c r="X52" s="12"/>
      <c r="Y52" s="12"/>
      <c r="Z52" s="626">
        <f>+R52</f>
        <v>3251.69</v>
      </c>
      <c r="AA52" s="626">
        <v>1000</v>
      </c>
      <c r="AB52" s="625"/>
      <c r="AC52" s="626">
        <f t="shared" si="58"/>
        <v>1000</v>
      </c>
      <c r="AD52" s="627">
        <f t="shared" si="56"/>
        <v>40020.28</v>
      </c>
      <c r="AE52" s="624">
        <f t="shared" si="55"/>
        <v>5722900.04</v>
      </c>
      <c r="AF52" s="628">
        <f t="shared" si="51"/>
        <v>-5000.2799999999988</v>
      </c>
      <c r="AG52" s="628">
        <f t="shared" si="51"/>
        <v>-47660.040000000037</v>
      </c>
      <c r="AH52" s="14">
        <v>143</v>
      </c>
      <c r="AI52" s="629">
        <f t="shared" si="8"/>
        <v>5722900.04</v>
      </c>
    </row>
    <row r="53" spans="1:35" x14ac:dyDescent="0.2">
      <c r="A53" s="616" t="s">
        <v>5348</v>
      </c>
      <c r="B53" s="622">
        <v>222</v>
      </c>
      <c r="C53" s="624">
        <v>2660.11</v>
      </c>
      <c r="D53" s="625"/>
      <c r="E53" s="625"/>
      <c r="F53" s="625"/>
      <c r="G53" s="625"/>
      <c r="H53" s="625"/>
      <c r="I53" s="625"/>
      <c r="J53" s="625"/>
      <c r="K53" s="626">
        <f t="shared" si="52"/>
        <v>2660.11</v>
      </c>
      <c r="L53" s="626">
        <v>1000</v>
      </c>
      <c r="M53" s="625"/>
      <c r="N53" s="626">
        <f t="shared" si="57"/>
        <v>1000</v>
      </c>
      <c r="O53" s="627">
        <f t="shared" si="53"/>
        <v>32921.32</v>
      </c>
      <c r="P53" s="624">
        <f>+K53*222*12+222000</f>
        <v>7308533.040000001</v>
      </c>
      <c r="Q53" s="14">
        <v>219</v>
      </c>
      <c r="R53" s="618">
        <v>2997.51</v>
      </c>
      <c r="S53" s="12"/>
      <c r="T53" s="12"/>
      <c r="U53" s="12"/>
      <c r="V53" s="12"/>
      <c r="W53" s="12"/>
      <c r="X53" s="12"/>
      <c r="Y53" s="12"/>
      <c r="Z53" s="626">
        <f t="shared" si="54"/>
        <v>2997.51</v>
      </c>
      <c r="AA53" s="626">
        <v>1000</v>
      </c>
      <c r="AB53" s="625"/>
      <c r="AC53" s="626">
        <f t="shared" si="58"/>
        <v>1000</v>
      </c>
      <c r="AD53" s="627">
        <f t="shared" si="56"/>
        <v>36970.120000000003</v>
      </c>
      <c r="AE53" s="624">
        <f t="shared" si="55"/>
        <v>8096456.2800000003</v>
      </c>
      <c r="AF53" s="628">
        <f t="shared" si="51"/>
        <v>-4048.8000000000029</v>
      </c>
      <c r="AG53" s="628">
        <f t="shared" si="51"/>
        <v>-787923.23999999929</v>
      </c>
      <c r="AH53" s="14">
        <v>219</v>
      </c>
      <c r="AI53" s="629">
        <f t="shared" si="8"/>
        <v>8096456.2800000003</v>
      </c>
    </row>
    <row r="54" spans="1:35" x14ac:dyDescent="0.2">
      <c r="A54" s="616" t="s">
        <v>5349</v>
      </c>
      <c r="B54" s="622">
        <v>228</v>
      </c>
      <c r="C54" s="624">
        <v>2333.7800000000002</v>
      </c>
      <c r="D54" s="625"/>
      <c r="E54" s="625"/>
      <c r="F54" s="625"/>
      <c r="G54" s="625"/>
      <c r="H54" s="625"/>
      <c r="I54" s="625"/>
      <c r="J54" s="625"/>
      <c r="K54" s="626">
        <f t="shared" si="52"/>
        <v>2333.7800000000002</v>
      </c>
      <c r="L54" s="626">
        <v>986.40350877192986</v>
      </c>
      <c r="M54" s="625"/>
      <c r="N54" s="626">
        <f t="shared" si="57"/>
        <v>986.40350877192986</v>
      </c>
      <c r="O54" s="627">
        <f t="shared" si="53"/>
        <v>28991.763508771932</v>
      </c>
      <c r="P54" s="624">
        <f>+K54*228*12+228000</f>
        <v>6613222.080000001</v>
      </c>
      <c r="Q54" s="14">
        <v>228</v>
      </c>
      <c r="R54" s="618">
        <v>2785.65</v>
      </c>
      <c r="S54" s="12"/>
      <c r="T54" s="12"/>
      <c r="U54" s="12"/>
      <c r="V54" s="12"/>
      <c r="W54" s="12"/>
      <c r="X54" s="12"/>
      <c r="Y54" s="12"/>
      <c r="Z54" s="626">
        <f t="shared" si="54"/>
        <v>2785.65</v>
      </c>
      <c r="AA54" s="626">
        <v>1000</v>
      </c>
      <c r="AB54" s="625"/>
      <c r="AC54" s="626">
        <f t="shared" si="58"/>
        <v>1000</v>
      </c>
      <c r="AD54" s="627">
        <f t="shared" si="56"/>
        <v>34427.800000000003</v>
      </c>
      <c r="AE54" s="624">
        <f t="shared" si="55"/>
        <v>7849538.4000000004</v>
      </c>
      <c r="AF54" s="628">
        <f t="shared" si="51"/>
        <v>-5436.0364912280711</v>
      </c>
      <c r="AG54" s="628">
        <f t="shared" si="51"/>
        <v>-1236316.3199999994</v>
      </c>
      <c r="AH54" s="14">
        <v>228</v>
      </c>
      <c r="AI54" s="629">
        <f t="shared" si="8"/>
        <v>7849538.4000000004</v>
      </c>
    </row>
    <row r="55" spans="1:35" x14ac:dyDescent="0.2">
      <c r="A55" s="616" t="s">
        <v>5350</v>
      </c>
      <c r="B55" s="622">
        <v>35</v>
      </c>
      <c r="C55" s="624">
        <v>3810.47</v>
      </c>
      <c r="D55" s="625"/>
      <c r="E55" s="625"/>
      <c r="F55" s="625"/>
      <c r="G55" s="625"/>
      <c r="H55" s="625"/>
      <c r="I55" s="625"/>
      <c r="J55" s="625"/>
      <c r="K55" s="626">
        <f t="shared" si="52"/>
        <v>3810.47</v>
      </c>
      <c r="L55" s="626">
        <v>1000</v>
      </c>
      <c r="M55" s="625"/>
      <c r="N55" s="626">
        <f t="shared" si="57"/>
        <v>1000</v>
      </c>
      <c r="O55" s="627">
        <f t="shared" si="53"/>
        <v>46725.64</v>
      </c>
      <c r="P55" s="624">
        <f>+K55*33*12+35000</f>
        <v>1543946.1199999999</v>
      </c>
      <c r="Q55" s="14">
        <v>50</v>
      </c>
      <c r="R55" s="618">
        <v>4307.92</v>
      </c>
      <c r="S55" s="12"/>
      <c r="T55" s="12"/>
      <c r="U55" s="12"/>
      <c r="V55" s="12"/>
      <c r="W55" s="12"/>
      <c r="X55" s="12"/>
      <c r="Y55" s="12"/>
      <c r="Z55" s="626">
        <f t="shared" si="54"/>
        <v>4307.92</v>
      </c>
      <c r="AA55" s="626">
        <v>1000</v>
      </c>
      <c r="AB55" s="625"/>
      <c r="AC55" s="626">
        <f t="shared" si="58"/>
        <v>1000</v>
      </c>
      <c r="AD55" s="627">
        <f t="shared" si="56"/>
        <v>52695.040000000001</v>
      </c>
      <c r="AE55" s="624">
        <f t="shared" si="55"/>
        <v>2634752</v>
      </c>
      <c r="AF55" s="628">
        <f t="shared" si="51"/>
        <v>-5969.4000000000015</v>
      </c>
      <c r="AG55" s="628">
        <f t="shared" si="51"/>
        <v>-1090805.8800000001</v>
      </c>
      <c r="AH55" s="14">
        <v>50</v>
      </c>
      <c r="AI55" s="629">
        <f t="shared" si="8"/>
        <v>2634752</v>
      </c>
    </row>
    <row r="56" spans="1:35" x14ac:dyDescent="0.2">
      <c r="A56" s="616" t="s">
        <v>5351</v>
      </c>
      <c r="B56" s="622">
        <v>70</v>
      </c>
      <c r="C56" s="624">
        <v>3374.59</v>
      </c>
      <c r="D56" s="625"/>
      <c r="E56" s="625"/>
      <c r="F56" s="625"/>
      <c r="G56" s="625"/>
      <c r="H56" s="625"/>
      <c r="I56" s="625"/>
      <c r="J56" s="625"/>
      <c r="K56" s="626">
        <f t="shared" si="52"/>
        <v>3374.59</v>
      </c>
      <c r="L56" s="626">
        <v>1000</v>
      </c>
      <c r="M56" s="625"/>
      <c r="N56" s="626">
        <f t="shared" si="57"/>
        <v>1000</v>
      </c>
      <c r="O56" s="627">
        <f t="shared" si="53"/>
        <v>41495.08</v>
      </c>
      <c r="P56" s="624">
        <f>+K56*70*12+70000</f>
        <v>2904655.6</v>
      </c>
      <c r="Q56" s="14">
        <v>150</v>
      </c>
      <c r="R56" s="618">
        <v>4065.73</v>
      </c>
      <c r="S56" s="12"/>
      <c r="T56" s="12"/>
      <c r="U56" s="12"/>
      <c r="V56" s="12"/>
      <c r="W56" s="12"/>
      <c r="X56" s="12"/>
      <c r="Y56" s="12"/>
      <c r="Z56" s="626">
        <f t="shared" si="54"/>
        <v>4065.73</v>
      </c>
      <c r="AA56" s="626">
        <v>1000</v>
      </c>
      <c r="AB56" s="625"/>
      <c r="AC56" s="626">
        <f t="shared" si="58"/>
        <v>1000</v>
      </c>
      <c r="AD56" s="627">
        <f t="shared" si="56"/>
        <v>49788.76</v>
      </c>
      <c r="AE56" s="624">
        <f t="shared" si="55"/>
        <v>7468314</v>
      </c>
      <c r="AF56" s="628">
        <f t="shared" si="51"/>
        <v>-8293.68</v>
      </c>
      <c r="AG56" s="628">
        <f t="shared" si="51"/>
        <v>-4563658.4000000004</v>
      </c>
      <c r="AH56" s="14">
        <v>150</v>
      </c>
      <c r="AI56" s="629">
        <f t="shared" si="8"/>
        <v>7468314</v>
      </c>
    </row>
    <row r="57" spans="1:35" x14ac:dyDescent="0.2">
      <c r="A57" s="616" t="s">
        <v>5352</v>
      </c>
      <c r="B57" s="622">
        <v>339</v>
      </c>
      <c r="C57" s="624">
        <v>3044.36</v>
      </c>
      <c r="D57" s="625"/>
      <c r="E57" s="625"/>
      <c r="F57" s="625"/>
      <c r="G57" s="625"/>
      <c r="H57" s="625"/>
      <c r="I57" s="625"/>
      <c r="J57" s="625"/>
      <c r="K57" s="626">
        <f t="shared" si="52"/>
        <v>3044.36</v>
      </c>
      <c r="L57" s="626">
        <v>1000</v>
      </c>
      <c r="M57" s="625"/>
      <c r="N57" s="626">
        <f t="shared" si="57"/>
        <v>1000</v>
      </c>
      <c r="O57" s="627">
        <f t="shared" si="53"/>
        <v>37532.32</v>
      </c>
      <c r="P57" s="624">
        <f>+K57*339*12+339000</f>
        <v>12723456.48</v>
      </c>
      <c r="Q57" s="14">
        <v>381</v>
      </c>
      <c r="R57" s="618">
        <v>3647.76</v>
      </c>
      <c r="S57" s="12"/>
      <c r="T57" s="12"/>
      <c r="U57" s="12"/>
      <c r="V57" s="12"/>
      <c r="W57" s="12"/>
      <c r="X57" s="12"/>
      <c r="Y57" s="12"/>
      <c r="Z57" s="626">
        <f t="shared" si="54"/>
        <v>3647.76</v>
      </c>
      <c r="AA57" s="626">
        <v>1000</v>
      </c>
      <c r="AB57" s="625"/>
      <c r="AC57" s="626">
        <f t="shared" si="58"/>
        <v>1000</v>
      </c>
      <c r="AD57" s="627">
        <f t="shared" si="56"/>
        <v>44773.120000000003</v>
      </c>
      <c r="AE57" s="624">
        <f t="shared" si="55"/>
        <v>17058558.719999999</v>
      </c>
      <c r="AF57" s="628">
        <f t="shared" si="51"/>
        <v>-7240.8000000000029</v>
      </c>
      <c r="AG57" s="628">
        <f t="shared" si="51"/>
        <v>-4335102.2399999984</v>
      </c>
      <c r="AH57" s="14">
        <v>381</v>
      </c>
      <c r="AI57" s="629">
        <f t="shared" si="8"/>
        <v>17058558.719999999</v>
      </c>
    </row>
    <row r="58" spans="1:35" x14ac:dyDescent="0.2">
      <c r="A58" s="616" t="s">
        <v>5353</v>
      </c>
      <c r="B58" s="622">
        <v>1222</v>
      </c>
      <c r="C58" s="624">
        <v>2826.33</v>
      </c>
      <c r="D58" s="625"/>
      <c r="E58" s="625"/>
      <c r="F58" s="625"/>
      <c r="G58" s="625"/>
      <c r="H58" s="625"/>
      <c r="I58" s="625"/>
      <c r="J58" s="625"/>
      <c r="K58" s="626">
        <f t="shared" si="52"/>
        <v>2826.33</v>
      </c>
      <c r="L58" s="626">
        <v>999.67266775777409</v>
      </c>
      <c r="M58" s="625"/>
      <c r="N58" s="626">
        <f t="shared" si="57"/>
        <v>999.67266775777409</v>
      </c>
      <c r="O58" s="627">
        <f t="shared" si="53"/>
        <v>34915.632667757774</v>
      </c>
      <c r="P58" s="624">
        <f>+K58*1222*12+1222000</f>
        <v>42667303.119999997</v>
      </c>
      <c r="Q58" s="14">
        <v>1165</v>
      </c>
      <c r="R58" s="618">
        <v>3422.12</v>
      </c>
      <c r="S58" s="12"/>
      <c r="T58" s="12"/>
      <c r="U58" s="12"/>
      <c r="V58" s="12"/>
      <c r="W58" s="12"/>
      <c r="X58" s="12"/>
      <c r="Y58" s="12"/>
      <c r="Z58" s="626">
        <f t="shared" si="54"/>
        <v>3422.12</v>
      </c>
      <c r="AA58" s="626">
        <v>1000</v>
      </c>
      <c r="AB58" s="625"/>
      <c r="AC58" s="626">
        <f t="shared" si="58"/>
        <v>1000</v>
      </c>
      <c r="AD58" s="627">
        <f t="shared" si="56"/>
        <v>42065.440000000002</v>
      </c>
      <c r="AE58" s="624">
        <f t="shared" si="55"/>
        <v>49006237.600000001</v>
      </c>
      <c r="AF58" s="628">
        <f t="shared" si="51"/>
        <v>-7149.8073322422279</v>
      </c>
      <c r="AG58" s="628">
        <f t="shared" si="51"/>
        <v>-6338934.4800000042</v>
      </c>
      <c r="AH58" s="14">
        <v>1165</v>
      </c>
      <c r="AI58" s="629">
        <f t="shared" si="8"/>
        <v>49006237.600000001</v>
      </c>
    </row>
    <row r="59" spans="1:35" x14ac:dyDescent="0.2">
      <c r="A59" s="616" t="s">
        <v>5354</v>
      </c>
      <c r="B59" s="622">
        <v>1627</v>
      </c>
      <c r="C59" s="624">
        <v>2647.05</v>
      </c>
      <c r="D59" s="625"/>
      <c r="E59" s="625"/>
      <c r="F59" s="625"/>
      <c r="G59" s="625"/>
      <c r="H59" s="625"/>
      <c r="I59" s="625"/>
      <c r="J59" s="625"/>
      <c r="K59" s="626">
        <f t="shared" si="52"/>
        <v>2647.05</v>
      </c>
      <c r="L59" s="626">
        <v>1000</v>
      </c>
      <c r="M59" s="625"/>
      <c r="N59" s="626">
        <f t="shared" si="57"/>
        <v>1000</v>
      </c>
      <c r="O59" s="627">
        <f t="shared" si="53"/>
        <v>32764.600000000002</v>
      </c>
      <c r="P59" s="624">
        <f>+O59*12+1627000</f>
        <v>2020175.2</v>
      </c>
      <c r="Q59" s="14">
        <v>1543</v>
      </c>
      <c r="R59" s="618">
        <v>3190.74</v>
      </c>
      <c r="S59" s="12"/>
      <c r="T59" s="12"/>
      <c r="U59" s="12"/>
      <c r="V59" s="12"/>
      <c r="W59" s="12"/>
      <c r="X59" s="12"/>
      <c r="Y59" s="12"/>
      <c r="Z59" s="626">
        <f t="shared" si="54"/>
        <v>3190.74</v>
      </c>
      <c r="AA59" s="626">
        <v>1000</v>
      </c>
      <c r="AB59" s="625"/>
      <c r="AC59" s="626">
        <f t="shared" si="58"/>
        <v>1000</v>
      </c>
      <c r="AD59" s="627">
        <f t="shared" si="56"/>
        <v>39288.879999999997</v>
      </c>
      <c r="AE59" s="624">
        <f t="shared" si="55"/>
        <v>60622741.839999996</v>
      </c>
      <c r="AF59" s="628">
        <f t="shared" si="51"/>
        <v>-6524.2799999999952</v>
      </c>
      <c r="AG59" s="628">
        <f t="shared" si="51"/>
        <v>-58602566.639999993</v>
      </c>
      <c r="AH59" s="14">
        <v>1543</v>
      </c>
      <c r="AI59" s="629">
        <f t="shared" si="8"/>
        <v>60622741.839999996</v>
      </c>
    </row>
    <row r="60" spans="1:35" x14ac:dyDescent="0.2">
      <c r="A60" s="616" t="s">
        <v>5355</v>
      </c>
      <c r="B60" s="622">
        <v>1361</v>
      </c>
      <c r="C60" s="624">
        <v>2423.69</v>
      </c>
      <c r="D60" s="625"/>
      <c r="E60" s="625"/>
      <c r="F60" s="625"/>
      <c r="G60" s="625"/>
      <c r="H60" s="625"/>
      <c r="I60" s="625"/>
      <c r="J60" s="625"/>
      <c r="K60" s="626">
        <f t="shared" si="52"/>
        <v>2423.69</v>
      </c>
      <c r="L60" s="626">
        <v>966.86260102865538</v>
      </c>
      <c r="M60" s="625"/>
      <c r="N60" s="626">
        <f t="shared" si="57"/>
        <v>966.86260102865538</v>
      </c>
      <c r="O60" s="627">
        <f t="shared" si="53"/>
        <v>30051.142601028656</v>
      </c>
      <c r="P60" s="624">
        <f>+K60*1361*12+1361000</f>
        <v>40944705.079999998</v>
      </c>
      <c r="Q60" s="14">
        <v>1572</v>
      </c>
      <c r="R60" s="618">
        <v>2995.19</v>
      </c>
      <c r="S60" s="12"/>
      <c r="T60" s="12"/>
      <c r="U60" s="12"/>
      <c r="V60" s="12"/>
      <c r="W60" s="12"/>
      <c r="X60" s="12"/>
      <c r="Y60" s="12"/>
      <c r="Z60" s="626">
        <f t="shared" si="54"/>
        <v>2995.19</v>
      </c>
      <c r="AA60" s="626">
        <v>1000</v>
      </c>
      <c r="AB60" s="625"/>
      <c r="AC60" s="626">
        <f>+AA60</f>
        <v>1000</v>
      </c>
      <c r="AD60" s="627">
        <f t="shared" si="56"/>
        <v>36942.28</v>
      </c>
      <c r="AE60" s="624">
        <f t="shared" si="55"/>
        <v>58073264.159999996</v>
      </c>
      <c r="AF60" s="628">
        <f t="shared" si="51"/>
        <v>-6891.1373989713429</v>
      </c>
      <c r="AG60" s="628">
        <f t="shared" si="51"/>
        <v>-17128559.079999998</v>
      </c>
      <c r="AH60" s="14">
        <v>1572</v>
      </c>
      <c r="AI60" s="629">
        <f t="shared" si="8"/>
        <v>58073264.159999996</v>
      </c>
    </row>
    <row r="61" spans="1:35" x14ac:dyDescent="0.2">
      <c r="A61" s="616" t="s">
        <v>5356</v>
      </c>
      <c r="B61" s="622">
        <v>0</v>
      </c>
      <c r="C61" s="624">
        <v>0</v>
      </c>
      <c r="D61" s="625"/>
      <c r="E61" s="625"/>
      <c r="F61" s="643"/>
      <c r="G61" s="643"/>
      <c r="H61" s="643"/>
      <c r="I61" s="625"/>
      <c r="J61" s="643"/>
      <c r="K61" s="646">
        <f t="shared" si="52"/>
        <v>0</v>
      </c>
      <c r="L61" s="109">
        <v>0</v>
      </c>
      <c r="M61" s="643"/>
      <c r="N61" s="646">
        <v>0</v>
      </c>
      <c r="O61" s="627">
        <f>(K61*12)+L63</f>
        <v>1196.9327972429637</v>
      </c>
      <c r="P61" s="624">
        <v>0</v>
      </c>
      <c r="Q61" s="14">
        <v>2</v>
      </c>
      <c r="R61" s="618">
        <v>4625.8500000000004</v>
      </c>
      <c r="S61" s="12"/>
      <c r="T61" s="12"/>
      <c r="U61" s="12"/>
      <c r="V61" s="12"/>
      <c r="W61" s="12"/>
      <c r="X61" s="12"/>
      <c r="Y61" s="12"/>
      <c r="Z61" s="646">
        <f t="shared" si="54"/>
        <v>4625.8500000000004</v>
      </c>
      <c r="AA61" s="626">
        <v>1000</v>
      </c>
      <c r="AB61" s="643"/>
      <c r="AC61" s="646">
        <f>+AA61</f>
        <v>1000</v>
      </c>
      <c r="AD61" s="627">
        <f t="shared" si="56"/>
        <v>56510.200000000004</v>
      </c>
      <c r="AE61" s="624">
        <f t="shared" si="55"/>
        <v>113020.40000000001</v>
      </c>
      <c r="AF61" s="628">
        <f t="shared" si="51"/>
        <v>-55313.267202757037</v>
      </c>
      <c r="AG61" s="628">
        <f t="shared" si="51"/>
        <v>-113020.40000000001</v>
      </c>
      <c r="AH61" s="14">
        <v>2</v>
      </c>
      <c r="AI61" s="629">
        <f t="shared" si="8"/>
        <v>113020.40000000001</v>
      </c>
    </row>
    <row r="62" spans="1:35" x14ac:dyDescent="0.2">
      <c r="A62" s="616" t="s">
        <v>5357</v>
      </c>
      <c r="B62" s="622">
        <v>0</v>
      </c>
      <c r="C62" s="624">
        <v>0</v>
      </c>
      <c r="D62" s="625"/>
      <c r="E62" s="625"/>
      <c r="F62" s="643"/>
      <c r="G62" s="643"/>
      <c r="H62" s="643"/>
      <c r="I62" s="625"/>
      <c r="J62" s="643"/>
      <c r="K62" s="646">
        <f t="shared" si="52"/>
        <v>0</v>
      </c>
      <c r="L62" s="109">
        <v>0</v>
      </c>
      <c r="M62" s="643"/>
      <c r="N62" s="646">
        <v>0</v>
      </c>
      <c r="O62" s="627">
        <f>(K62*12)+L64</f>
        <v>600</v>
      </c>
      <c r="P62" s="624">
        <v>0</v>
      </c>
      <c r="Q62" s="14">
        <v>3</v>
      </c>
      <c r="R62" s="618">
        <v>6834.47</v>
      </c>
      <c r="S62" s="12"/>
      <c r="T62" s="12"/>
      <c r="U62" s="12"/>
      <c r="V62" s="12"/>
      <c r="W62" s="12"/>
      <c r="X62" s="12"/>
      <c r="Y62" s="12"/>
      <c r="Z62" s="646">
        <f t="shared" si="54"/>
        <v>6834.47</v>
      </c>
      <c r="AA62" s="626">
        <v>1000</v>
      </c>
      <c r="AB62" s="643"/>
      <c r="AC62" s="646">
        <f>+AA62</f>
        <v>1000</v>
      </c>
      <c r="AD62" s="627">
        <f t="shared" si="56"/>
        <v>83013.64</v>
      </c>
      <c r="AE62" s="624">
        <f t="shared" si="55"/>
        <v>249040.91999999998</v>
      </c>
      <c r="AF62" s="628">
        <f t="shared" si="51"/>
        <v>-82413.64</v>
      </c>
      <c r="AG62" s="628">
        <f t="shared" si="51"/>
        <v>-249040.91999999998</v>
      </c>
      <c r="AH62" s="14">
        <v>3</v>
      </c>
      <c r="AI62" s="629">
        <f t="shared" si="8"/>
        <v>249040.91999999998</v>
      </c>
    </row>
    <row r="63" spans="1:35" x14ac:dyDescent="0.2">
      <c r="A63" s="619" t="s">
        <v>5358</v>
      </c>
      <c r="B63" s="633">
        <f t="shared" ref="B63:P63" si="59">SUM(B64:B65)</f>
        <v>3502</v>
      </c>
      <c r="C63" s="620">
        <f t="shared" si="59"/>
        <v>5356.29</v>
      </c>
      <c r="D63" s="620">
        <f t="shared" si="59"/>
        <v>0</v>
      </c>
      <c r="E63" s="620">
        <f t="shared" si="59"/>
        <v>0</v>
      </c>
      <c r="F63" s="620">
        <f t="shared" si="59"/>
        <v>0</v>
      </c>
      <c r="G63" s="620">
        <f t="shared" si="59"/>
        <v>0</v>
      </c>
      <c r="H63" s="620">
        <f t="shared" si="59"/>
        <v>0</v>
      </c>
      <c r="I63" s="625"/>
      <c r="J63" s="620">
        <f t="shared" si="59"/>
        <v>0</v>
      </c>
      <c r="K63" s="620">
        <f t="shared" si="59"/>
        <v>5356.29</v>
      </c>
      <c r="L63" s="620">
        <f t="shared" ref="L63" si="60">SUM(L64:L65)</f>
        <v>1196.9327972429637</v>
      </c>
      <c r="M63" s="620">
        <f t="shared" si="59"/>
        <v>0</v>
      </c>
      <c r="N63" s="620">
        <f>SUM(N64:N65)</f>
        <v>1196.9327972429637</v>
      </c>
      <c r="O63" s="620">
        <f t="shared" si="59"/>
        <v>65857.058947368423</v>
      </c>
      <c r="P63" s="620">
        <f t="shared" si="59"/>
        <v>104897332.72</v>
      </c>
      <c r="Q63" s="644">
        <f>+Q65+Q64</f>
        <v>2401</v>
      </c>
      <c r="R63" s="647">
        <f>+R65+R64</f>
        <v>6012.62</v>
      </c>
      <c r="S63" s="12"/>
      <c r="T63" s="12"/>
      <c r="U63" s="12"/>
      <c r="V63" s="12"/>
      <c r="W63" s="12"/>
      <c r="X63" s="12"/>
      <c r="Y63" s="12"/>
      <c r="Z63" s="620">
        <f>SUM(Z64:Z65)</f>
        <v>6012.62</v>
      </c>
      <c r="AA63" s="620">
        <f>SUM(AA64:AA65)</f>
        <v>1200</v>
      </c>
      <c r="AB63" s="620">
        <f t="shared" ref="AB63" si="61">SUM(AB64:AB65)</f>
        <v>0</v>
      </c>
      <c r="AC63" s="620">
        <f>SUM(AC64:AC65)</f>
        <v>1200</v>
      </c>
      <c r="AD63" s="620">
        <f>SUM(AD64:AD65)</f>
        <v>73351.44</v>
      </c>
      <c r="AE63" s="620">
        <f>SUM(AE64:AE65)</f>
        <v>81417012.11999999</v>
      </c>
      <c r="AF63" s="620">
        <f>SUM(AF64:AF65)</f>
        <v>-7494.3810526315756</v>
      </c>
      <c r="AG63" s="620">
        <f>SUM(AG64:AG65)</f>
        <v>23480320.600000001</v>
      </c>
      <c r="AH63" s="644">
        <f>+AH65+AH64</f>
        <v>2401</v>
      </c>
      <c r="AI63" s="621">
        <f t="shared" si="8"/>
        <v>81417012.11999999</v>
      </c>
    </row>
    <row r="64" spans="1:35" x14ac:dyDescent="0.2">
      <c r="A64" s="616" t="s">
        <v>5359</v>
      </c>
      <c r="B64" s="622">
        <v>20</v>
      </c>
      <c r="C64" s="624">
        <v>2946.56</v>
      </c>
      <c r="D64" s="625"/>
      <c r="E64" s="625"/>
      <c r="F64" s="625"/>
      <c r="G64" s="625"/>
      <c r="H64" s="625"/>
      <c r="I64" s="625"/>
      <c r="J64" s="625"/>
      <c r="K64" s="626">
        <f>+C64</f>
        <v>2946.56</v>
      </c>
      <c r="L64" s="626">
        <v>600</v>
      </c>
      <c r="M64" s="625"/>
      <c r="N64" s="626">
        <f>+L64</f>
        <v>600</v>
      </c>
      <c r="O64" s="627">
        <f>(K64*12)+L66</f>
        <v>36149.509473684215</v>
      </c>
      <c r="P64" s="624">
        <f>+K64*20*12+20000</f>
        <v>727174.39999999991</v>
      </c>
      <c r="Q64" s="14">
        <v>47</v>
      </c>
      <c r="R64" s="618">
        <v>3246.21</v>
      </c>
      <c r="S64" s="12"/>
      <c r="T64" s="12"/>
      <c r="U64" s="12"/>
      <c r="V64" s="12"/>
      <c r="W64" s="12"/>
      <c r="X64" s="12"/>
      <c r="Y64" s="12"/>
      <c r="Z64" s="626">
        <f>+R64</f>
        <v>3246.21</v>
      </c>
      <c r="AA64" s="626">
        <v>600</v>
      </c>
      <c r="AB64" s="625"/>
      <c r="AC64" s="626">
        <f>+AA64</f>
        <v>600</v>
      </c>
      <c r="AD64" s="627">
        <f t="shared" si="56"/>
        <v>39554.520000000004</v>
      </c>
      <c r="AE64" s="624">
        <f t="shared" si="55"/>
        <v>1859062.4400000002</v>
      </c>
      <c r="AF64" s="628">
        <f t="shared" si="51"/>
        <v>-3405.0105263157893</v>
      </c>
      <c r="AG64" s="628">
        <f t="shared" si="51"/>
        <v>-1131888.0400000003</v>
      </c>
      <c r="AH64" s="14">
        <v>47</v>
      </c>
      <c r="AI64" s="629">
        <f t="shared" si="8"/>
        <v>1859062.4400000002</v>
      </c>
    </row>
    <row r="65" spans="1:35" x14ac:dyDescent="0.2">
      <c r="A65" s="616" t="s">
        <v>5360</v>
      </c>
      <c r="B65" s="622">
        <v>3482</v>
      </c>
      <c r="C65" s="624">
        <v>2409.73</v>
      </c>
      <c r="D65" s="625"/>
      <c r="E65" s="625"/>
      <c r="F65" s="625"/>
      <c r="G65" s="625"/>
      <c r="H65" s="625"/>
      <c r="I65" s="625"/>
      <c r="J65" s="625"/>
      <c r="K65" s="626">
        <f>+C65</f>
        <v>2409.73</v>
      </c>
      <c r="L65" s="626">
        <v>596.93279724296383</v>
      </c>
      <c r="M65" s="625"/>
      <c r="N65" s="626">
        <f>+L65</f>
        <v>596.93279724296383</v>
      </c>
      <c r="O65" s="627">
        <f>(K65*12)+L67</f>
        <v>29707.549473684212</v>
      </c>
      <c r="P65" s="624">
        <f>+K65*3482*12+3482000</f>
        <v>104170158.31999999</v>
      </c>
      <c r="Q65" s="14">
        <v>2354</v>
      </c>
      <c r="R65" s="618">
        <v>2766.41</v>
      </c>
      <c r="S65" s="12"/>
      <c r="T65" s="12"/>
      <c r="U65" s="12"/>
      <c r="V65" s="12"/>
      <c r="W65" s="12"/>
      <c r="X65" s="12"/>
      <c r="Y65" s="12"/>
      <c r="Z65" s="626">
        <f>+R65</f>
        <v>2766.41</v>
      </c>
      <c r="AA65" s="626">
        <v>600</v>
      </c>
      <c r="AB65" s="625"/>
      <c r="AC65" s="626">
        <f>+AA65</f>
        <v>600</v>
      </c>
      <c r="AD65" s="627">
        <f t="shared" si="56"/>
        <v>33796.92</v>
      </c>
      <c r="AE65" s="624">
        <f t="shared" si="55"/>
        <v>79557949.679999992</v>
      </c>
      <c r="AF65" s="628">
        <f t="shared" si="51"/>
        <v>-4089.3705263157863</v>
      </c>
      <c r="AG65" s="628">
        <f t="shared" si="51"/>
        <v>24612208.640000001</v>
      </c>
      <c r="AH65" s="14">
        <v>2354</v>
      </c>
      <c r="AI65" s="629">
        <f t="shared" si="8"/>
        <v>79557949.679999992</v>
      </c>
    </row>
    <row r="66" spans="1:35" x14ac:dyDescent="0.2">
      <c r="A66" s="619" t="s">
        <v>5361</v>
      </c>
      <c r="B66" s="648">
        <f t="shared" ref="B66:P66" si="62">+B67</f>
        <v>381</v>
      </c>
      <c r="C66" s="648">
        <f t="shared" si="62"/>
        <v>1449.8109999999999</v>
      </c>
      <c r="D66" s="648">
        <f t="shared" si="62"/>
        <v>0</v>
      </c>
      <c r="E66" s="648">
        <f t="shared" si="62"/>
        <v>0</v>
      </c>
      <c r="F66" s="648">
        <f t="shared" si="62"/>
        <v>0</v>
      </c>
      <c r="G66" s="648">
        <f t="shared" si="62"/>
        <v>0</v>
      </c>
      <c r="H66" s="648">
        <f t="shared" si="62"/>
        <v>0</v>
      </c>
      <c r="I66" s="625"/>
      <c r="J66" s="648">
        <f t="shared" si="62"/>
        <v>0</v>
      </c>
      <c r="K66" s="648">
        <f t="shared" si="62"/>
        <v>1449.8109999999999</v>
      </c>
      <c r="L66" s="648">
        <f t="shared" si="62"/>
        <v>790.78947368421052</v>
      </c>
      <c r="M66" s="648">
        <f t="shared" si="62"/>
        <v>0</v>
      </c>
      <c r="N66" s="648">
        <f t="shared" si="62"/>
        <v>790.78947368421052</v>
      </c>
      <c r="O66" s="648">
        <f t="shared" si="62"/>
        <v>18397.732</v>
      </c>
      <c r="P66" s="648">
        <f t="shared" si="62"/>
        <v>7009535.8919999991</v>
      </c>
      <c r="Q66" s="644">
        <f>+Q67</f>
        <v>372</v>
      </c>
      <c r="R66" s="647">
        <f>+R67</f>
        <v>1659.67</v>
      </c>
      <c r="S66" s="12"/>
      <c r="T66" s="12"/>
      <c r="U66" s="12"/>
      <c r="V66" s="12"/>
      <c r="W66" s="12"/>
      <c r="X66" s="12"/>
      <c r="Y66" s="12"/>
      <c r="Z66" s="648">
        <f>+Z67</f>
        <v>1659.67</v>
      </c>
      <c r="AA66" s="648">
        <f>+AA67</f>
        <v>768.82</v>
      </c>
      <c r="AB66" s="648">
        <f t="shared" ref="AB66:AH66" si="63">+AB67</f>
        <v>0</v>
      </c>
      <c r="AC66" s="648">
        <f t="shared" si="63"/>
        <v>768.82</v>
      </c>
      <c r="AD66" s="648">
        <f t="shared" si="63"/>
        <v>20684.86</v>
      </c>
      <c r="AE66" s="648">
        <f t="shared" si="63"/>
        <v>7694767.9199999999</v>
      </c>
      <c r="AF66" s="648">
        <f t="shared" si="63"/>
        <v>-2287.1280000000006</v>
      </c>
      <c r="AG66" s="648">
        <f t="shared" si="63"/>
        <v>-685232.02800000086</v>
      </c>
      <c r="AH66" s="644">
        <f t="shared" si="63"/>
        <v>372</v>
      </c>
      <c r="AI66" s="621">
        <f t="shared" si="8"/>
        <v>7694767.9199999999</v>
      </c>
    </row>
    <row r="67" spans="1:35" x14ac:dyDescent="0.2">
      <c r="A67" s="616" t="s">
        <v>5362</v>
      </c>
      <c r="B67" s="649">
        <v>381</v>
      </c>
      <c r="C67" s="624">
        <v>1449.8109999999999</v>
      </c>
      <c r="D67" s="625"/>
      <c r="E67" s="625"/>
      <c r="F67" s="625"/>
      <c r="G67" s="625"/>
      <c r="H67" s="625"/>
      <c r="I67" s="625"/>
      <c r="J67" s="625"/>
      <c r="K67" s="626">
        <f>+C67</f>
        <v>1449.8109999999999</v>
      </c>
      <c r="L67" s="626">
        <v>790.78947368421052</v>
      </c>
      <c r="M67" s="625"/>
      <c r="N67" s="626">
        <f>+L67</f>
        <v>790.78947368421052</v>
      </c>
      <c r="O67" s="627">
        <f>(K67*12)+L69</f>
        <v>18397.732</v>
      </c>
      <c r="P67" s="624">
        <f>+K67*381*12+381000</f>
        <v>7009535.8919999991</v>
      </c>
      <c r="Q67" s="14">
        <v>372</v>
      </c>
      <c r="R67" s="618">
        <v>1659.67</v>
      </c>
      <c r="S67" s="12"/>
      <c r="T67" s="12"/>
      <c r="U67" s="12"/>
      <c r="V67" s="12"/>
      <c r="W67" s="12"/>
      <c r="X67" s="12"/>
      <c r="Y67" s="12"/>
      <c r="Z67" s="626">
        <f>+R67</f>
        <v>1659.67</v>
      </c>
      <c r="AA67" s="626">
        <v>768.82</v>
      </c>
      <c r="AB67" s="625"/>
      <c r="AC67" s="626">
        <f>+AA67</f>
        <v>768.82</v>
      </c>
      <c r="AD67" s="627">
        <f t="shared" si="56"/>
        <v>20684.86</v>
      </c>
      <c r="AE67" s="624">
        <f t="shared" si="55"/>
        <v>7694767.9199999999</v>
      </c>
      <c r="AF67" s="628">
        <f t="shared" si="51"/>
        <v>-2287.1280000000006</v>
      </c>
      <c r="AG67" s="628">
        <f t="shared" si="51"/>
        <v>-685232.02800000086</v>
      </c>
      <c r="AH67" s="14">
        <v>372</v>
      </c>
      <c r="AI67" s="629">
        <f t="shared" si="8"/>
        <v>7694767.9199999999</v>
      </c>
    </row>
    <row r="68" spans="1:35" x14ac:dyDescent="0.2">
      <c r="A68" s="619" t="s">
        <v>5363</v>
      </c>
      <c r="B68" s="620">
        <f t="shared" ref="B68:P68" si="64">SUM(B69:B71)</f>
        <v>150</v>
      </c>
      <c r="C68" s="620">
        <f t="shared" si="64"/>
        <v>10739.96</v>
      </c>
      <c r="D68" s="620">
        <f t="shared" si="64"/>
        <v>0</v>
      </c>
      <c r="E68" s="620">
        <f t="shared" si="64"/>
        <v>0</v>
      </c>
      <c r="F68" s="620">
        <f t="shared" si="64"/>
        <v>0</v>
      </c>
      <c r="G68" s="620">
        <f t="shared" si="64"/>
        <v>0</v>
      </c>
      <c r="H68" s="620">
        <f t="shared" si="64"/>
        <v>0</v>
      </c>
      <c r="I68" s="625"/>
      <c r="J68" s="620">
        <f t="shared" si="64"/>
        <v>0</v>
      </c>
      <c r="K68" s="620">
        <f t="shared" si="64"/>
        <v>10739.96</v>
      </c>
      <c r="L68" s="620">
        <f t="shared" ref="L68" si="65">SUM(L69:L71)</f>
        <v>2712</v>
      </c>
      <c r="M68" s="620">
        <f t="shared" si="64"/>
        <v>0</v>
      </c>
      <c r="N68" s="620">
        <f t="shared" si="64"/>
        <v>2712</v>
      </c>
      <c r="O68" s="620">
        <f t="shared" si="64"/>
        <v>131107.21646569646</v>
      </c>
      <c r="P68" s="620">
        <f t="shared" si="64"/>
        <v>6012356.04</v>
      </c>
      <c r="Q68" s="644">
        <f>+Q70+Q69+Q71</f>
        <v>178</v>
      </c>
      <c r="R68" s="644">
        <f>+R70+R69+R71</f>
        <v>10552.16</v>
      </c>
      <c r="S68" s="12"/>
      <c r="T68" s="12"/>
      <c r="U68" s="12"/>
      <c r="V68" s="12"/>
      <c r="W68" s="12"/>
      <c r="X68" s="12"/>
      <c r="Y68" s="12"/>
      <c r="Z68" s="620">
        <f>SUM(Z69:Z71)</f>
        <v>10552.16</v>
      </c>
      <c r="AA68" s="620">
        <f>SUM(AA69:AA71)</f>
        <v>2693.96</v>
      </c>
      <c r="AB68" s="620">
        <f t="shared" ref="AB68" si="66">SUM(AB69:AB71)</f>
        <v>0</v>
      </c>
      <c r="AC68" s="620">
        <f>SUM(AC69:AC71)</f>
        <v>2693.96</v>
      </c>
      <c r="AD68" s="620">
        <f>SUM(AD69:AD71)</f>
        <v>129319.87999999999</v>
      </c>
      <c r="AE68" s="620">
        <f>SUM(AE69:AE71)</f>
        <v>6855376.0399999991</v>
      </c>
      <c r="AF68" s="620">
        <f>SUM(AF69:AF71)</f>
        <v>1787.3364656964768</v>
      </c>
      <c r="AG68" s="620">
        <f>SUM(AG69:AG71)</f>
        <v>-843019.99999999965</v>
      </c>
      <c r="AH68" s="644">
        <f>+AH70+AH69+AH71</f>
        <v>178</v>
      </c>
      <c r="AI68" s="621">
        <f t="shared" si="8"/>
        <v>6855376.0399999991</v>
      </c>
    </row>
    <row r="69" spans="1:35" x14ac:dyDescent="0.2">
      <c r="A69" s="616" t="s">
        <v>5341</v>
      </c>
      <c r="B69" s="649">
        <v>23</v>
      </c>
      <c r="C69" s="624">
        <v>4396.21</v>
      </c>
      <c r="D69" s="625"/>
      <c r="E69" s="625"/>
      <c r="F69" s="625"/>
      <c r="G69" s="625"/>
      <c r="H69" s="625"/>
      <c r="I69" s="625"/>
      <c r="J69" s="625"/>
      <c r="K69" s="626">
        <f>+C69</f>
        <v>4396.21</v>
      </c>
      <c r="L69" s="626">
        <v>1000</v>
      </c>
      <c r="M69" s="625"/>
      <c r="N69" s="626">
        <f>+L69</f>
        <v>1000</v>
      </c>
      <c r="O69" s="627">
        <f>(K69*12)+L71</f>
        <v>53466.520000000004</v>
      </c>
      <c r="P69" s="624">
        <f>+K69*23*12+23000</f>
        <v>1236353.96</v>
      </c>
      <c r="Q69" s="14">
        <v>23</v>
      </c>
      <c r="R69" s="618">
        <v>4338.79</v>
      </c>
      <c r="S69" s="12"/>
      <c r="T69" s="12"/>
      <c r="U69" s="12"/>
      <c r="V69" s="12"/>
      <c r="W69" s="12"/>
      <c r="X69" s="12"/>
      <c r="Y69" s="12"/>
      <c r="Z69" s="626">
        <f>+R69</f>
        <v>4338.79</v>
      </c>
      <c r="AA69" s="626">
        <v>1000</v>
      </c>
      <c r="AB69" s="625"/>
      <c r="AC69" s="626">
        <f>+AA69</f>
        <v>1000</v>
      </c>
      <c r="AD69" s="627">
        <f t="shared" si="56"/>
        <v>53065.479999999996</v>
      </c>
      <c r="AE69" s="624">
        <f t="shared" si="55"/>
        <v>1220506.0399999998</v>
      </c>
      <c r="AF69" s="628">
        <f t="shared" si="51"/>
        <v>401.04000000000815</v>
      </c>
      <c r="AG69" s="628">
        <f t="shared" si="51"/>
        <v>15847.920000000158</v>
      </c>
      <c r="AH69" s="14">
        <v>23</v>
      </c>
      <c r="AI69" s="629">
        <f t="shared" si="8"/>
        <v>1220506.0399999998</v>
      </c>
    </row>
    <row r="70" spans="1:35" x14ac:dyDescent="0.2">
      <c r="A70" s="616" t="s">
        <v>5342</v>
      </c>
      <c r="B70" s="649">
        <v>2</v>
      </c>
      <c r="C70" s="624">
        <v>3297.17</v>
      </c>
      <c r="D70" s="625"/>
      <c r="E70" s="625"/>
      <c r="F70" s="625"/>
      <c r="G70" s="625"/>
      <c r="H70" s="625"/>
      <c r="I70" s="625"/>
      <c r="J70" s="625"/>
      <c r="K70" s="626">
        <f>+C70</f>
        <v>3297.17</v>
      </c>
      <c r="L70" s="626">
        <v>1000</v>
      </c>
      <c r="M70" s="625"/>
      <c r="N70" s="626">
        <f t="shared" ref="N70:N73" si="67">+L70</f>
        <v>1000</v>
      </c>
      <c r="O70" s="627">
        <f>(K70*12)+L72</f>
        <v>40081.736465696464</v>
      </c>
      <c r="P70" s="624">
        <f>+K70*2*12+2000</f>
        <v>81132.08</v>
      </c>
      <c r="Q70" s="14">
        <v>6</v>
      </c>
      <c r="R70" s="618">
        <v>3254.1</v>
      </c>
      <c r="S70" s="12"/>
      <c r="T70" s="12"/>
      <c r="U70" s="12"/>
      <c r="V70" s="12"/>
      <c r="W70" s="12"/>
      <c r="X70" s="12"/>
      <c r="Y70" s="12"/>
      <c r="Z70" s="626">
        <f>+R70</f>
        <v>3254.1</v>
      </c>
      <c r="AA70" s="626">
        <v>1000</v>
      </c>
      <c r="AB70" s="625"/>
      <c r="AC70" s="626">
        <f t="shared" ref="AC70:AC73" si="68">+AA70</f>
        <v>1000</v>
      </c>
      <c r="AD70" s="627">
        <f t="shared" si="56"/>
        <v>40049.199999999997</v>
      </c>
      <c r="AE70" s="624">
        <f t="shared" si="55"/>
        <v>240295.19999999998</v>
      </c>
      <c r="AF70" s="628">
        <f t="shared" si="51"/>
        <v>32.536465696466621</v>
      </c>
      <c r="AG70" s="628">
        <f t="shared" si="51"/>
        <v>-159163.12</v>
      </c>
      <c r="AH70" s="14">
        <v>6</v>
      </c>
      <c r="AI70" s="629">
        <f t="shared" si="8"/>
        <v>240295.19999999998</v>
      </c>
    </row>
    <row r="71" spans="1:35" x14ac:dyDescent="0.2">
      <c r="A71" s="616" t="s">
        <v>5343</v>
      </c>
      <c r="B71" s="649">
        <v>125</v>
      </c>
      <c r="C71" s="624">
        <v>3046.58</v>
      </c>
      <c r="D71" s="625"/>
      <c r="E71" s="625"/>
      <c r="F71" s="625"/>
      <c r="G71" s="625"/>
      <c r="H71" s="625"/>
      <c r="I71" s="625"/>
      <c r="J71" s="625"/>
      <c r="K71" s="626">
        <f>+C71</f>
        <v>3046.58</v>
      </c>
      <c r="L71" s="626">
        <v>712</v>
      </c>
      <c r="M71" s="625"/>
      <c r="N71" s="626">
        <f t="shared" si="67"/>
        <v>712</v>
      </c>
      <c r="O71" s="627">
        <f>(K71*12)+L73</f>
        <v>37558.959999999999</v>
      </c>
      <c r="P71" s="624">
        <f>+K71*125*12+125000</f>
        <v>4694870</v>
      </c>
      <c r="Q71" s="14">
        <v>149</v>
      </c>
      <c r="R71" s="618">
        <v>2959.27</v>
      </c>
      <c r="S71" s="12"/>
      <c r="T71" s="12"/>
      <c r="U71" s="12"/>
      <c r="V71" s="12"/>
      <c r="W71" s="12"/>
      <c r="X71" s="12"/>
      <c r="Y71" s="12"/>
      <c r="Z71" s="626">
        <f>+R71</f>
        <v>2959.27</v>
      </c>
      <c r="AA71" s="626">
        <v>693.96</v>
      </c>
      <c r="AB71" s="625"/>
      <c r="AC71" s="626">
        <f t="shared" si="68"/>
        <v>693.96</v>
      </c>
      <c r="AD71" s="627">
        <f>(Z71*12)+AA71</f>
        <v>36205.199999999997</v>
      </c>
      <c r="AE71" s="624">
        <f>(Z71*12*Q71)+(AA71*Q71)</f>
        <v>5394574.7999999998</v>
      </c>
      <c r="AF71" s="628">
        <f t="shared" si="51"/>
        <v>1353.760000000002</v>
      </c>
      <c r="AG71" s="628">
        <f t="shared" si="51"/>
        <v>-699704.79999999981</v>
      </c>
      <c r="AH71" s="14">
        <v>149</v>
      </c>
      <c r="AI71" s="629">
        <f t="shared" si="8"/>
        <v>5394574.7999999998</v>
      </c>
    </row>
    <row r="72" spans="1:35" x14ac:dyDescent="0.2">
      <c r="A72" s="619" t="s">
        <v>5364</v>
      </c>
      <c r="B72" s="634">
        <v>962</v>
      </c>
      <c r="C72" s="638">
        <v>1739.6518688854501</v>
      </c>
      <c r="D72" s="639"/>
      <c r="E72" s="639"/>
      <c r="F72" s="639"/>
      <c r="G72" s="639"/>
      <c r="H72" s="639"/>
      <c r="I72" s="625"/>
      <c r="J72" s="639"/>
      <c r="K72" s="640">
        <v>1739.6518688854521</v>
      </c>
      <c r="L72" s="640">
        <v>515.69646569646568</v>
      </c>
      <c r="M72" s="639"/>
      <c r="N72" s="640">
        <f t="shared" si="67"/>
        <v>515.69646569646568</v>
      </c>
      <c r="O72" s="641">
        <v>20875.822426625426</v>
      </c>
      <c r="P72" s="638">
        <v>20082541.174413659</v>
      </c>
      <c r="Q72" s="644">
        <v>743</v>
      </c>
      <c r="R72" s="618">
        <v>1690.35</v>
      </c>
      <c r="S72" s="12"/>
      <c r="T72" s="12"/>
      <c r="U72" s="12"/>
      <c r="V72" s="12"/>
      <c r="W72" s="12"/>
      <c r="X72" s="12"/>
      <c r="Y72" s="12"/>
      <c r="Z72" s="640">
        <v>1739.6518688854521</v>
      </c>
      <c r="AA72" s="640">
        <v>384.82</v>
      </c>
      <c r="AB72" s="639"/>
      <c r="AC72" s="640">
        <f t="shared" si="68"/>
        <v>384.82</v>
      </c>
      <c r="AD72" s="641">
        <f>(Z72*12)+AA72</f>
        <v>21260.642426625425</v>
      </c>
      <c r="AE72" s="638">
        <f>(Z72*12*Q72)+(AA72*Q72)</f>
        <v>15796657.322982691</v>
      </c>
      <c r="AF72" s="636">
        <f>+O72-AD72</f>
        <v>-384.81999999999971</v>
      </c>
      <c r="AG72" s="636">
        <f>+P72-AE72</f>
        <v>4285883.8514309675</v>
      </c>
      <c r="AH72" s="644">
        <v>743</v>
      </c>
      <c r="AI72" s="621">
        <f t="shared" si="8"/>
        <v>15796657.322982691</v>
      </c>
    </row>
    <row r="73" spans="1:35" x14ac:dyDescent="0.2">
      <c r="A73" s="619" t="s">
        <v>5365</v>
      </c>
      <c r="B73" s="650">
        <v>64</v>
      </c>
      <c r="C73" s="651">
        <v>700</v>
      </c>
      <c r="D73" s="639"/>
      <c r="E73" s="639"/>
      <c r="F73" s="639"/>
      <c r="G73" s="639"/>
      <c r="H73" s="639"/>
      <c r="I73" s="639"/>
      <c r="J73" s="639"/>
      <c r="K73" s="640">
        <f>+C73</f>
        <v>700</v>
      </c>
      <c r="L73" s="640">
        <v>1000</v>
      </c>
      <c r="M73" s="639"/>
      <c r="N73" s="640">
        <f t="shared" si="67"/>
        <v>1000</v>
      </c>
      <c r="O73" s="641">
        <f>+K73*64</f>
        <v>44800</v>
      </c>
      <c r="P73" s="638">
        <f>+O73*12</f>
        <v>537600</v>
      </c>
      <c r="Q73" s="14"/>
      <c r="R73" s="618">
        <v>0</v>
      </c>
      <c r="S73" s="12"/>
      <c r="T73" s="12"/>
      <c r="U73" s="12"/>
      <c r="V73" s="12"/>
      <c r="W73" s="12"/>
      <c r="X73" s="12"/>
      <c r="Y73" s="12"/>
      <c r="Z73" s="640">
        <f>+R73</f>
        <v>0</v>
      </c>
      <c r="AA73" s="640">
        <v>0</v>
      </c>
      <c r="AB73" s="639"/>
      <c r="AC73" s="640">
        <f t="shared" si="68"/>
        <v>0</v>
      </c>
      <c r="AD73" s="641">
        <f>(Z73*12)+AA73</f>
        <v>0</v>
      </c>
      <c r="AE73" s="638">
        <f>(Z73*12*Q73)+(AA73*Q73)</f>
        <v>0</v>
      </c>
      <c r="AF73" s="636">
        <f t="shared" si="51"/>
        <v>44800</v>
      </c>
      <c r="AG73" s="636">
        <f>+P73-AE73</f>
        <v>537600</v>
      </c>
      <c r="AH73" s="14"/>
      <c r="AI73" s="621">
        <f t="shared" ref="AI73:AI128" si="69">+AE73</f>
        <v>0</v>
      </c>
    </row>
    <row r="74" spans="1:35" x14ac:dyDescent="0.2">
      <c r="A74" s="616"/>
      <c r="B74" s="642"/>
      <c r="C74" s="625"/>
      <c r="D74" s="625"/>
      <c r="E74" s="625"/>
      <c r="F74" s="625"/>
      <c r="G74" s="625"/>
      <c r="H74" s="625"/>
      <c r="I74" s="625"/>
      <c r="J74" s="625"/>
      <c r="K74" s="626"/>
      <c r="L74" s="640"/>
      <c r="M74" s="625"/>
      <c r="N74" s="643"/>
      <c r="O74" s="627"/>
      <c r="P74" s="624"/>
      <c r="Q74" s="14"/>
      <c r="R74" s="618"/>
      <c r="S74" s="12"/>
      <c r="T74" s="12"/>
      <c r="U74" s="12"/>
      <c r="V74" s="12"/>
      <c r="W74" s="12"/>
      <c r="X74" s="12"/>
      <c r="Y74" s="12"/>
      <c r="Z74" s="12"/>
      <c r="AA74" s="12"/>
      <c r="AB74" s="12"/>
      <c r="AC74" s="9"/>
      <c r="AD74" s="42"/>
      <c r="AE74" s="15"/>
      <c r="AF74" s="15"/>
      <c r="AG74" s="628"/>
      <c r="AH74" s="14"/>
      <c r="AI74" s="621">
        <f t="shared" si="69"/>
        <v>0</v>
      </c>
    </row>
    <row r="75" spans="1:35" x14ac:dyDescent="0.2">
      <c r="A75" s="619" t="s">
        <v>73</v>
      </c>
      <c r="B75" s="650"/>
      <c r="C75" s="639"/>
      <c r="D75" s="639"/>
      <c r="E75" s="639"/>
      <c r="F75" s="639"/>
      <c r="G75" s="639"/>
      <c r="H75" s="639"/>
      <c r="I75" s="639"/>
      <c r="J75" s="639"/>
      <c r="K75" s="640"/>
      <c r="L75" s="639"/>
      <c r="M75" s="639"/>
      <c r="N75" s="652"/>
      <c r="O75" s="627"/>
      <c r="P75" s="624"/>
      <c r="Q75" s="14"/>
      <c r="R75" s="618"/>
      <c r="S75" s="12"/>
      <c r="T75" s="12"/>
      <c r="U75" s="12"/>
      <c r="V75" s="12"/>
      <c r="W75" s="12"/>
      <c r="X75" s="12"/>
      <c r="Y75" s="12"/>
      <c r="Z75" s="12"/>
      <c r="AA75" s="12"/>
      <c r="AB75" s="12"/>
      <c r="AC75" s="9"/>
      <c r="AD75" s="42"/>
      <c r="AE75" s="15"/>
      <c r="AF75" s="15"/>
      <c r="AG75" s="628"/>
      <c r="AH75" s="14"/>
      <c r="AI75" s="621">
        <f t="shared" si="69"/>
        <v>0</v>
      </c>
    </row>
    <row r="76" spans="1:35" x14ac:dyDescent="0.2">
      <c r="A76" s="619" t="s">
        <v>5366</v>
      </c>
      <c r="B76" s="650"/>
      <c r="C76" s="639"/>
      <c r="D76" s="639"/>
      <c r="E76" s="639"/>
      <c r="F76" s="639"/>
      <c r="G76" s="639"/>
      <c r="H76" s="639"/>
      <c r="I76" s="639"/>
      <c r="J76" s="639"/>
      <c r="K76" s="640"/>
      <c r="L76" s="639"/>
      <c r="M76" s="639"/>
      <c r="N76" s="652"/>
      <c r="O76" s="627"/>
      <c r="P76" s="624"/>
      <c r="Q76" s="14"/>
      <c r="R76" s="618"/>
      <c r="S76" s="12"/>
      <c r="T76" s="12"/>
      <c r="U76" s="12"/>
      <c r="V76" s="12"/>
      <c r="W76" s="12"/>
      <c r="X76" s="12"/>
      <c r="Y76" s="12"/>
      <c r="Z76" s="12"/>
      <c r="AA76" s="12"/>
      <c r="AB76" s="12"/>
      <c r="AC76" s="9"/>
      <c r="AD76" s="42"/>
      <c r="AE76" s="15"/>
      <c r="AF76" s="15"/>
      <c r="AG76" s="628"/>
      <c r="AH76" s="14"/>
      <c r="AI76" s="621">
        <f t="shared" si="69"/>
        <v>0</v>
      </c>
    </row>
    <row r="77" spans="1:35" x14ac:dyDescent="0.2">
      <c r="A77" s="619" t="s">
        <v>4</v>
      </c>
      <c r="B77" s="620">
        <f t="shared" ref="B77:P77" si="70">SUM(B78:B80)</f>
        <v>28</v>
      </c>
      <c r="C77" s="620">
        <f t="shared" si="70"/>
        <v>9178.08</v>
      </c>
      <c r="D77" s="620">
        <f t="shared" si="70"/>
        <v>0</v>
      </c>
      <c r="F77" s="620">
        <f t="shared" si="70"/>
        <v>0</v>
      </c>
      <c r="G77" s="620">
        <f t="shared" si="70"/>
        <v>0</v>
      </c>
      <c r="H77" s="620">
        <f t="shared" si="70"/>
        <v>0</v>
      </c>
      <c r="I77" s="620">
        <f t="shared" si="70"/>
        <v>0</v>
      </c>
      <c r="J77" s="620">
        <f t="shared" si="70"/>
        <v>0</v>
      </c>
      <c r="K77" s="620">
        <f t="shared" si="70"/>
        <v>9178.0978639160003</v>
      </c>
      <c r="L77" s="620">
        <f t="shared" si="70"/>
        <v>3000</v>
      </c>
      <c r="M77" s="620">
        <f t="shared" si="70"/>
        <v>0</v>
      </c>
      <c r="N77" s="620">
        <f t="shared" si="70"/>
        <v>3000</v>
      </c>
      <c r="O77" s="620">
        <f t="shared" si="70"/>
        <v>114192.47313051479</v>
      </c>
      <c r="P77" s="620">
        <f t="shared" si="70"/>
        <v>1062309.6775661772</v>
      </c>
      <c r="Q77" s="620">
        <f>SUM(Q78:Q80)</f>
        <v>28</v>
      </c>
      <c r="R77" s="620">
        <f>SUM(R78:R80)</f>
        <v>9813.75</v>
      </c>
      <c r="S77" s="12"/>
      <c r="T77" s="12"/>
      <c r="U77" s="12"/>
      <c r="V77" s="12"/>
      <c r="W77" s="12"/>
      <c r="X77" s="12"/>
      <c r="Y77" s="12"/>
      <c r="Z77" s="653">
        <f>+R77</f>
        <v>9813.75</v>
      </c>
      <c r="AA77" s="620">
        <f t="shared" ref="AA77" si="71">SUM(AA78:AA80)</f>
        <v>3000</v>
      </c>
      <c r="AB77" s="12"/>
      <c r="AC77" s="620">
        <f t="shared" ref="AC77:AH77" si="72">SUM(AC78:AC80)</f>
        <v>3000</v>
      </c>
      <c r="AD77" s="620">
        <f t="shared" si="72"/>
        <v>120764.99999999999</v>
      </c>
      <c r="AE77" s="620">
        <f t="shared" si="72"/>
        <v>1134832.1199999999</v>
      </c>
      <c r="AF77" s="620">
        <f t="shared" si="72"/>
        <v>-6572.5268694852166</v>
      </c>
      <c r="AG77" s="620">
        <f t="shared" si="72"/>
        <v>-72522.442433822682</v>
      </c>
      <c r="AH77" s="620">
        <f t="shared" si="72"/>
        <v>28</v>
      </c>
      <c r="AI77" s="621">
        <f t="shared" si="69"/>
        <v>1134832.1199999999</v>
      </c>
    </row>
    <row r="78" spans="1:35" x14ac:dyDescent="0.2">
      <c r="A78" s="616" t="s">
        <v>616</v>
      </c>
      <c r="B78" s="622">
        <v>3</v>
      </c>
      <c r="C78" s="624">
        <v>3006.7</v>
      </c>
      <c r="D78" s="625"/>
      <c r="E78" s="625"/>
      <c r="F78" s="625"/>
      <c r="G78" s="625"/>
      <c r="H78" s="625"/>
      <c r="I78" s="625"/>
      <c r="J78" s="625"/>
      <c r="K78" s="626">
        <v>3006.7059317043445</v>
      </c>
      <c r="L78" s="626">
        <v>1000</v>
      </c>
      <c r="M78" s="625"/>
      <c r="N78" s="626">
        <f>+L78</f>
        <v>1000</v>
      </c>
      <c r="O78" s="627">
        <f>SUM(K78:L78)*3</f>
        <v>12020.117795113034</v>
      </c>
      <c r="P78" s="624">
        <f>+K78*3*12+3000</f>
        <v>111241.41354135641</v>
      </c>
      <c r="Q78" s="625">
        <v>3</v>
      </c>
      <c r="R78" s="654">
        <v>3208.77</v>
      </c>
      <c r="S78" s="12"/>
      <c r="T78" s="12"/>
      <c r="U78" s="12"/>
      <c r="V78" s="12"/>
      <c r="W78" s="12"/>
      <c r="X78" s="12"/>
      <c r="Y78" s="12"/>
      <c r="Z78" s="632">
        <f t="shared" ref="Z78:Z128" si="73">+R78</f>
        <v>3208.77</v>
      </c>
      <c r="AA78" s="626">
        <v>1000</v>
      </c>
      <c r="AB78" s="12"/>
      <c r="AC78" s="626">
        <v>1000</v>
      </c>
      <c r="AD78" s="627">
        <f t="shared" ref="AD78:AD92" si="74">(Z78*12)+AA78</f>
        <v>39505.24</v>
      </c>
      <c r="AE78" s="624">
        <f>(Z78*12*Q78)+(AA78*Q78)</f>
        <v>118515.72</v>
      </c>
      <c r="AF78" s="628">
        <f t="shared" ref="AF78:AG93" si="75">+O78-AD78</f>
        <v>-27485.122204886964</v>
      </c>
      <c r="AG78" s="628">
        <f t="shared" si="75"/>
        <v>-7274.3064586435939</v>
      </c>
      <c r="AH78" s="625">
        <v>3</v>
      </c>
      <c r="AI78" s="629">
        <f t="shared" si="69"/>
        <v>118515.72</v>
      </c>
    </row>
    <row r="79" spans="1:35" x14ac:dyDescent="0.2">
      <c r="A79" s="616" t="s">
        <v>14</v>
      </c>
      <c r="B79" s="622">
        <v>13</v>
      </c>
      <c r="C79" s="624">
        <v>3115.65</v>
      </c>
      <c r="D79" s="625"/>
      <c r="E79" s="625"/>
      <c r="F79" s="625"/>
      <c r="G79" s="625"/>
      <c r="H79" s="625"/>
      <c r="I79" s="625"/>
      <c r="J79" s="625"/>
      <c r="K79" s="626">
        <v>3115.6521488618564</v>
      </c>
      <c r="L79" s="626">
        <v>1000</v>
      </c>
      <c r="M79" s="625"/>
      <c r="N79" s="626">
        <f t="shared" ref="N79:N92" si="76">+L79</f>
        <v>1000</v>
      </c>
      <c r="O79" s="627">
        <f>SUM(K79:L79)*13</f>
        <v>53503.477935204137</v>
      </c>
      <c r="P79" s="624">
        <f>+K79*13*12+13000</f>
        <v>499041.73522244964</v>
      </c>
      <c r="Q79" s="625">
        <v>13</v>
      </c>
      <c r="R79" s="14">
        <v>3349.94</v>
      </c>
      <c r="S79" s="12"/>
      <c r="T79" s="12"/>
      <c r="U79" s="12"/>
      <c r="V79" s="12"/>
      <c r="W79" s="12"/>
      <c r="X79" s="12"/>
      <c r="Y79" s="12"/>
      <c r="Z79" s="632">
        <f t="shared" si="73"/>
        <v>3349.94</v>
      </c>
      <c r="AA79" s="626">
        <v>1000</v>
      </c>
      <c r="AB79" s="12"/>
      <c r="AC79" s="626">
        <v>1000</v>
      </c>
      <c r="AD79" s="627">
        <f t="shared" si="74"/>
        <v>41199.279999999999</v>
      </c>
      <c r="AE79" s="624">
        <f>(Z79*12*Q79)+(AA79*Q79)</f>
        <v>535590.64</v>
      </c>
      <c r="AF79" s="628">
        <f t="shared" si="75"/>
        <v>12304.197935204138</v>
      </c>
      <c r="AG79" s="628">
        <f t="shared" si="75"/>
        <v>-36548.904777550371</v>
      </c>
      <c r="AH79" s="625">
        <v>13</v>
      </c>
      <c r="AI79" s="629">
        <f t="shared" si="69"/>
        <v>535590.64</v>
      </c>
    </row>
    <row r="80" spans="1:35" x14ac:dyDescent="0.2">
      <c r="A80" s="616" t="s">
        <v>617</v>
      </c>
      <c r="B80" s="622">
        <v>12</v>
      </c>
      <c r="C80" s="624">
        <v>3055.73</v>
      </c>
      <c r="D80" s="625"/>
      <c r="E80" s="639"/>
      <c r="F80" s="625"/>
      <c r="G80" s="625"/>
      <c r="H80" s="625"/>
      <c r="I80" s="625"/>
      <c r="J80" s="625"/>
      <c r="K80" s="626">
        <v>3055.7397833498003</v>
      </c>
      <c r="L80" s="626">
        <v>1000</v>
      </c>
      <c r="M80" s="625"/>
      <c r="N80" s="626">
        <f t="shared" si="76"/>
        <v>1000</v>
      </c>
      <c r="O80" s="627">
        <f>SUM(K80:L80)*12</f>
        <v>48668.877400197605</v>
      </c>
      <c r="P80" s="624">
        <f>+K80*12*12+12000</f>
        <v>452026.52880237123</v>
      </c>
      <c r="Q80" s="625">
        <v>12</v>
      </c>
      <c r="R80" s="14">
        <v>3255.04</v>
      </c>
      <c r="S80" s="12"/>
      <c r="T80" s="12"/>
      <c r="U80" s="12"/>
      <c r="V80" s="12"/>
      <c r="W80" s="12"/>
      <c r="X80" s="12"/>
      <c r="Y80" s="12"/>
      <c r="Z80" s="632">
        <f t="shared" si="73"/>
        <v>3255.04</v>
      </c>
      <c r="AA80" s="626">
        <v>1000</v>
      </c>
      <c r="AB80" s="12"/>
      <c r="AC80" s="626">
        <v>1000</v>
      </c>
      <c r="AD80" s="627">
        <f t="shared" si="74"/>
        <v>40060.479999999996</v>
      </c>
      <c r="AE80" s="624">
        <f>(Z80*12*Q80)+(AA80*Q80)</f>
        <v>480725.75999999995</v>
      </c>
      <c r="AF80" s="628">
        <f t="shared" si="75"/>
        <v>8608.3974001976094</v>
      </c>
      <c r="AG80" s="628">
        <f t="shared" si="75"/>
        <v>-28699.231197628716</v>
      </c>
      <c r="AH80" s="625">
        <v>12</v>
      </c>
      <c r="AI80" s="629">
        <f t="shared" si="69"/>
        <v>480725.75999999995</v>
      </c>
    </row>
    <row r="81" spans="1:35" x14ac:dyDescent="0.2">
      <c r="A81" s="619" t="s">
        <v>5</v>
      </c>
      <c r="B81" s="633">
        <f t="shared" ref="B81:P81" si="77">SUM(B82:B87)</f>
        <v>1187</v>
      </c>
      <c r="C81" s="620">
        <f t="shared" si="77"/>
        <v>16626.599999999999</v>
      </c>
      <c r="D81" s="620">
        <f t="shared" si="77"/>
        <v>0</v>
      </c>
      <c r="E81" s="620">
        <f t="shared" si="77"/>
        <v>0</v>
      </c>
      <c r="F81" s="620">
        <f t="shared" si="77"/>
        <v>0</v>
      </c>
      <c r="G81" s="620">
        <f t="shared" si="77"/>
        <v>0</v>
      </c>
      <c r="H81" s="620">
        <f t="shared" si="77"/>
        <v>0</v>
      </c>
      <c r="I81" s="620">
        <f t="shared" si="77"/>
        <v>0</v>
      </c>
      <c r="J81" s="620">
        <f t="shared" si="77"/>
        <v>0</v>
      </c>
      <c r="K81" s="620">
        <f t="shared" si="77"/>
        <v>16626.618413239645</v>
      </c>
      <c r="L81" s="620">
        <f t="shared" ref="L81" si="78">SUM(L82:L87)</f>
        <v>6000</v>
      </c>
      <c r="M81" s="620">
        <f t="shared" si="77"/>
        <v>0</v>
      </c>
      <c r="N81" s="620">
        <f t="shared" si="77"/>
        <v>6000</v>
      </c>
      <c r="O81" s="620">
        <f t="shared" si="77"/>
        <v>4604955.4021861395</v>
      </c>
      <c r="P81" s="620">
        <f t="shared" si="77"/>
        <v>42202464.826233685</v>
      </c>
      <c r="Q81" s="620">
        <f>SUM(Q82:Q87)</f>
        <v>1266</v>
      </c>
      <c r="R81" s="620">
        <f>SUM(R82:R87)</f>
        <v>18051.73</v>
      </c>
      <c r="S81" s="12"/>
      <c r="T81" s="12"/>
      <c r="U81" s="12"/>
      <c r="V81" s="12"/>
      <c r="W81" s="12"/>
      <c r="X81" s="12"/>
      <c r="Y81" s="12"/>
      <c r="Z81" s="653">
        <f t="shared" si="73"/>
        <v>18051.73</v>
      </c>
      <c r="AA81" s="620">
        <f t="shared" ref="AA81" si="79">SUM(AA82:AA87)</f>
        <v>6000</v>
      </c>
      <c r="AB81" s="12"/>
      <c r="AC81" s="620">
        <f t="shared" ref="AC81:AH81" si="80">SUM(AC82:AC87)</f>
        <v>6000</v>
      </c>
      <c r="AD81" s="620">
        <f t="shared" si="80"/>
        <v>222620.76</v>
      </c>
      <c r="AE81" s="620">
        <f t="shared" si="80"/>
        <v>48692981.280000001</v>
      </c>
      <c r="AF81" s="620">
        <f t="shared" si="80"/>
        <v>4382334.6421861406</v>
      </c>
      <c r="AG81" s="620">
        <f t="shared" si="80"/>
        <v>-6490516.4537663162</v>
      </c>
      <c r="AH81" s="620">
        <f t="shared" si="80"/>
        <v>1266</v>
      </c>
      <c r="AI81" s="621">
        <f t="shared" si="69"/>
        <v>48692981.280000001</v>
      </c>
    </row>
    <row r="82" spans="1:35" x14ac:dyDescent="0.2">
      <c r="A82" s="616" t="s">
        <v>15</v>
      </c>
      <c r="B82" s="622">
        <v>184</v>
      </c>
      <c r="C82" s="624">
        <v>2852.72</v>
      </c>
      <c r="D82" s="625"/>
      <c r="E82" s="625"/>
      <c r="F82" s="625"/>
      <c r="G82" s="625"/>
      <c r="H82" s="625"/>
      <c r="I82" s="625"/>
      <c r="J82" s="625"/>
      <c r="K82" s="626">
        <v>2852.7221937310092</v>
      </c>
      <c r="L82" s="626">
        <v>1000</v>
      </c>
      <c r="M82" s="625"/>
      <c r="N82" s="626">
        <f t="shared" si="76"/>
        <v>1000</v>
      </c>
      <c r="O82" s="627">
        <f>SUM(K82:L82)*184</f>
        <v>708900.88364650565</v>
      </c>
      <c r="P82" s="624">
        <f>+K82*184*12+184000</f>
        <v>6482810.6037580678</v>
      </c>
      <c r="Q82" s="14">
        <v>184</v>
      </c>
      <c r="R82" s="618">
        <v>3085.13</v>
      </c>
      <c r="S82" s="12"/>
      <c r="T82" s="12"/>
      <c r="U82" s="12"/>
      <c r="V82" s="12"/>
      <c r="W82" s="12"/>
      <c r="X82" s="12"/>
      <c r="Y82" s="12"/>
      <c r="Z82" s="632">
        <f t="shared" si="73"/>
        <v>3085.13</v>
      </c>
      <c r="AA82" s="626">
        <v>1000</v>
      </c>
      <c r="AB82" s="12"/>
      <c r="AC82" s="626">
        <v>1000</v>
      </c>
      <c r="AD82" s="627">
        <f t="shared" si="74"/>
        <v>38021.56</v>
      </c>
      <c r="AE82" s="624">
        <f t="shared" ref="AE82:AE125" si="81">(Z82*12*Q82)+(AA82*Q82)</f>
        <v>6995967.0399999991</v>
      </c>
      <c r="AF82" s="628">
        <f t="shared" ref="AF82:AF87" si="82">+O82-AD82</f>
        <v>670879.3236465056</v>
      </c>
      <c r="AG82" s="628">
        <f t="shared" si="75"/>
        <v>-513156.43624193128</v>
      </c>
      <c r="AH82" s="14">
        <v>184</v>
      </c>
      <c r="AI82" s="629">
        <f t="shared" si="69"/>
        <v>6995967.0399999991</v>
      </c>
    </row>
    <row r="83" spans="1:35" x14ac:dyDescent="0.2">
      <c r="A83" s="616" t="s">
        <v>618</v>
      </c>
      <c r="B83" s="622">
        <v>100</v>
      </c>
      <c r="C83" s="624">
        <v>2774.62</v>
      </c>
      <c r="D83" s="625"/>
      <c r="E83" s="625"/>
      <c r="F83" s="625"/>
      <c r="G83" s="625"/>
      <c r="H83" s="625"/>
      <c r="I83" s="625"/>
      <c r="J83" s="625"/>
      <c r="K83" s="626">
        <v>2774.6215651774514</v>
      </c>
      <c r="L83" s="626">
        <v>1000</v>
      </c>
      <c r="M83" s="625"/>
      <c r="N83" s="626">
        <f t="shared" si="76"/>
        <v>1000</v>
      </c>
      <c r="O83" s="627">
        <f>SUM(K83:L83)*100</f>
        <v>377462.15651774517</v>
      </c>
      <c r="P83" s="624">
        <f>+K83*100*12+100000</f>
        <v>3429545.8782129418</v>
      </c>
      <c r="Q83" s="14">
        <v>100</v>
      </c>
      <c r="R83" s="618">
        <v>2984.16</v>
      </c>
      <c r="S83" s="12"/>
      <c r="T83" s="12"/>
      <c r="U83" s="12"/>
      <c r="V83" s="12"/>
      <c r="W83" s="12"/>
      <c r="X83" s="12"/>
      <c r="Y83" s="12"/>
      <c r="Z83" s="632">
        <f t="shared" si="73"/>
        <v>2984.16</v>
      </c>
      <c r="AA83" s="626">
        <v>1000</v>
      </c>
      <c r="AB83" s="12"/>
      <c r="AC83" s="626">
        <v>1000</v>
      </c>
      <c r="AD83" s="627">
        <f t="shared" si="74"/>
        <v>36809.919999999998</v>
      </c>
      <c r="AE83" s="624">
        <f t="shared" si="81"/>
        <v>3680992</v>
      </c>
      <c r="AF83" s="628">
        <f t="shared" si="82"/>
        <v>340652.23651774519</v>
      </c>
      <c r="AG83" s="628">
        <f t="shared" si="75"/>
        <v>-251446.12178705819</v>
      </c>
      <c r="AH83" s="14">
        <v>100</v>
      </c>
      <c r="AI83" s="629">
        <f t="shared" si="69"/>
        <v>3680992</v>
      </c>
    </row>
    <row r="84" spans="1:35" x14ac:dyDescent="0.2">
      <c r="A84" s="616" t="s">
        <v>619</v>
      </c>
      <c r="B84" s="622">
        <v>424</v>
      </c>
      <c r="C84" s="624">
        <v>2873.63</v>
      </c>
      <c r="D84" s="625"/>
      <c r="E84" s="625"/>
      <c r="F84" s="625"/>
      <c r="G84" s="625"/>
      <c r="H84" s="625"/>
      <c r="I84" s="625"/>
      <c r="J84" s="625"/>
      <c r="K84" s="626">
        <v>2873.6340345810017</v>
      </c>
      <c r="L84" s="626">
        <v>1000</v>
      </c>
      <c r="M84" s="625"/>
      <c r="N84" s="626">
        <f t="shared" si="76"/>
        <v>1000</v>
      </c>
      <c r="O84" s="627">
        <f>SUM(K84:L84)*424</f>
        <v>1642420.8306623448</v>
      </c>
      <c r="P84" s="624">
        <f>+K84*424*12+424000</f>
        <v>15045049.967948139</v>
      </c>
      <c r="Q84" s="14">
        <v>423</v>
      </c>
      <c r="R84" s="618">
        <v>3153.73</v>
      </c>
      <c r="S84" s="12"/>
      <c r="T84" s="12"/>
      <c r="U84" s="12"/>
      <c r="V84" s="12"/>
      <c r="W84" s="12"/>
      <c r="X84" s="12"/>
      <c r="Y84" s="12"/>
      <c r="Z84" s="632">
        <f t="shared" si="73"/>
        <v>3153.73</v>
      </c>
      <c r="AA84" s="626">
        <v>1000</v>
      </c>
      <c r="AB84" s="12"/>
      <c r="AC84" s="626">
        <v>1000</v>
      </c>
      <c r="AD84" s="627">
        <f t="shared" si="74"/>
        <v>38844.76</v>
      </c>
      <c r="AE84" s="624">
        <f t="shared" si="81"/>
        <v>16431333.48</v>
      </c>
      <c r="AF84" s="628">
        <f t="shared" si="82"/>
        <v>1603576.0706623448</v>
      </c>
      <c r="AG84" s="628">
        <f t="shared" si="75"/>
        <v>-1386283.5120518617</v>
      </c>
      <c r="AH84" s="14">
        <v>423</v>
      </c>
      <c r="AI84" s="629">
        <f t="shared" si="69"/>
        <v>16431333.48</v>
      </c>
    </row>
    <row r="85" spans="1:35" x14ac:dyDescent="0.2">
      <c r="A85" s="616" t="s">
        <v>620</v>
      </c>
      <c r="B85" s="622">
        <v>51</v>
      </c>
      <c r="C85" s="624">
        <v>2590.48</v>
      </c>
      <c r="D85" s="625"/>
      <c r="E85" s="625"/>
      <c r="F85" s="625"/>
      <c r="G85" s="625"/>
      <c r="H85" s="625"/>
      <c r="I85" s="625"/>
      <c r="J85" s="625"/>
      <c r="K85" s="626">
        <v>2590.4826245896506</v>
      </c>
      <c r="L85" s="626">
        <v>1000</v>
      </c>
      <c r="M85" s="625"/>
      <c r="N85" s="626">
        <f t="shared" si="76"/>
        <v>1000</v>
      </c>
      <c r="O85" s="627">
        <f>SUM(K85:L85)*51</f>
        <v>183114.61385407217</v>
      </c>
      <c r="P85" s="624">
        <f>+K85*51*12+51000</f>
        <v>1636375.3662488661</v>
      </c>
      <c r="Q85" s="14">
        <v>50</v>
      </c>
      <c r="R85" s="618">
        <v>2784.77</v>
      </c>
      <c r="S85" s="12"/>
      <c r="T85" s="12"/>
      <c r="U85" s="12"/>
      <c r="V85" s="12"/>
      <c r="W85" s="12"/>
      <c r="X85" s="12"/>
      <c r="Y85" s="12"/>
      <c r="Z85" s="632">
        <f t="shared" si="73"/>
        <v>2784.77</v>
      </c>
      <c r="AA85" s="626">
        <v>1000</v>
      </c>
      <c r="AB85" s="12"/>
      <c r="AC85" s="626">
        <v>1000</v>
      </c>
      <c r="AD85" s="627">
        <f t="shared" si="74"/>
        <v>34417.24</v>
      </c>
      <c r="AE85" s="624">
        <f t="shared" si="81"/>
        <v>1720862</v>
      </c>
      <c r="AF85" s="628">
        <f t="shared" si="82"/>
        <v>148697.37385407218</v>
      </c>
      <c r="AG85" s="628">
        <f t="shared" si="75"/>
        <v>-84486.633751133922</v>
      </c>
      <c r="AH85" s="14">
        <v>50</v>
      </c>
      <c r="AI85" s="629">
        <f t="shared" si="69"/>
        <v>1720862</v>
      </c>
    </row>
    <row r="86" spans="1:35" x14ac:dyDescent="0.2">
      <c r="A86" s="616" t="s">
        <v>16</v>
      </c>
      <c r="B86" s="622">
        <v>26</v>
      </c>
      <c r="C86" s="624">
        <v>2553.39</v>
      </c>
      <c r="D86" s="625"/>
      <c r="E86" s="625"/>
      <c r="F86" s="625"/>
      <c r="G86" s="625"/>
      <c r="H86" s="625"/>
      <c r="I86" s="625"/>
      <c r="J86" s="625"/>
      <c r="K86" s="626">
        <v>2553.3952035879306</v>
      </c>
      <c r="L86" s="626">
        <v>1000</v>
      </c>
      <c r="M86" s="625"/>
      <c r="N86" s="626">
        <f t="shared" si="76"/>
        <v>1000</v>
      </c>
      <c r="O86" s="627">
        <f>SUM(K86:L86)*26</f>
        <v>92388.275293286191</v>
      </c>
      <c r="P86" s="624">
        <f>+K86*26*12+26000</f>
        <v>822659.3035194343</v>
      </c>
      <c r="Q86" s="14">
        <v>26</v>
      </c>
      <c r="R86" s="618">
        <v>2858.47</v>
      </c>
      <c r="S86" s="12"/>
      <c r="T86" s="12"/>
      <c r="U86" s="12"/>
      <c r="V86" s="12"/>
      <c r="W86" s="12"/>
      <c r="X86" s="12"/>
      <c r="Y86" s="12"/>
      <c r="Z86" s="632">
        <f t="shared" si="73"/>
        <v>2858.47</v>
      </c>
      <c r="AA86" s="626">
        <v>1000</v>
      </c>
      <c r="AB86" s="12"/>
      <c r="AC86" s="626">
        <v>1000</v>
      </c>
      <c r="AD86" s="627">
        <f t="shared" si="74"/>
        <v>35301.64</v>
      </c>
      <c r="AE86" s="624">
        <f t="shared" si="81"/>
        <v>917842.64</v>
      </c>
      <c r="AF86" s="628">
        <f t="shared" si="82"/>
        <v>57086.635293286192</v>
      </c>
      <c r="AG86" s="628">
        <f t="shared" si="75"/>
        <v>-95183.336480565718</v>
      </c>
      <c r="AH86" s="14">
        <v>26</v>
      </c>
      <c r="AI86" s="629">
        <f t="shared" si="69"/>
        <v>917842.64</v>
      </c>
    </row>
    <row r="87" spans="1:35" x14ac:dyDescent="0.2">
      <c r="A87" s="616" t="s">
        <v>621</v>
      </c>
      <c r="B87" s="622">
        <v>402</v>
      </c>
      <c r="C87" s="624">
        <v>2981.76</v>
      </c>
      <c r="D87" s="625"/>
      <c r="E87" s="625"/>
      <c r="F87" s="625"/>
      <c r="G87" s="625"/>
      <c r="H87" s="625"/>
      <c r="I87" s="625"/>
      <c r="J87" s="625"/>
      <c r="K87" s="626">
        <v>2981.7627915726025</v>
      </c>
      <c r="L87" s="626">
        <v>1000</v>
      </c>
      <c r="M87" s="625"/>
      <c r="N87" s="626">
        <f t="shared" si="76"/>
        <v>1000</v>
      </c>
      <c r="O87" s="627">
        <f>SUM(K87:L87)*402</f>
        <v>1600668.6422121862</v>
      </c>
      <c r="P87" s="624">
        <f>+K87*402*12+402000</f>
        <v>14786023.706546236</v>
      </c>
      <c r="Q87" s="14">
        <v>483</v>
      </c>
      <c r="R87" s="618">
        <v>3185.47</v>
      </c>
      <c r="S87" s="12"/>
      <c r="T87" s="12"/>
      <c r="U87" s="12"/>
      <c r="V87" s="12"/>
      <c r="W87" s="12"/>
      <c r="X87" s="12"/>
      <c r="Y87" s="12"/>
      <c r="Z87" s="632">
        <f t="shared" si="73"/>
        <v>3185.47</v>
      </c>
      <c r="AA87" s="626">
        <v>1000</v>
      </c>
      <c r="AB87" s="12"/>
      <c r="AC87" s="626">
        <v>1000</v>
      </c>
      <c r="AD87" s="627">
        <f t="shared" si="74"/>
        <v>39225.64</v>
      </c>
      <c r="AE87" s="624">
        <f t="shared" si="81"/>
        <v>18945984.120000001</v>
      </c>
      <c r="AF87" s="628">
        <f t="shared" si="82"/>
        <v>1561443.0022121863</v>
      </c>
      <c r="AG87" s="628">
        <f t="shared" si="75"/>
        <v>-4159960.4134537652</v>
      </c>
      <c r="AH87" s="14">
        <v>483</v>
      </c>
      <c r="AI87" s="629">
        <f t="shared" si="69"/>
        <v>18945984.120000001</v>
      </c>
    </row>
    <row r="88" spans="1:35" x14ac:dyDescent="0.2">
      <c r="A88" s="619" t="s">
        <v>6</v>
      </c>
      <c r="B88" s="620">
        <f t="shared" ref="B88:P88" si="83">SUM(B89:B92)</f>
        <v>61</v>
      </c>
      <c r="C88" s="620">
        <f t="shared" si="83"/>
        <v>10218.700000000001</v>
      </c>
      <c r="D88" s="620">
        <f t="shared" si="83"/>
        <v>0</v>
      </c>
      <c r="E88" s="620">
        <f t="shared" si="83"/>
        <v>0</v>
      </c>
      <c r="F88" s="620">
        <f t="shared" si="83"/>
        <v>0</v>
      </c>
      <c r="G88" s="620">
        <f t="shared" si="83"/>
        <v>0</v>
      </c>
      <c r="H88" s="620">
        <f t="shared" si="83"/>
        <v>0</v>
      </c>
      <c r="I88" s="620">
        <f t="shared" si="83"/>
        <v>0</v>
      </c>
      <c r="J88" s="620">
        <f t="shared" si="83"/>
        <v>0</v>
      </c>
      <c r="K88" s="620">
        <f t="shared" si="83"/>
        <v>10218.717488172908</v>
      </c>
      <c r="L88" s="620">
        <f t="shared" ref="L88" si="84">SUM(L89:L92)</f>
        <v>4000</v>
      </c>
      <c r="M88" s="620">
        <f t="shared" si="83"/>
        <v>0</v>
      </c>
      <c r="N88" s="620">
        <f t="shared" si="83"/>
        <v>4000</v>
      </c>
      <c r="O88" s="620">
        <f t="shared" si="83"/>
        <v>217400.49492384834</v>
      </c>
      <c r="P88" s="620">
        <f t="shared" si="83"/>
        <v>1937805.9390861802</v>
      </c>
      <c r="Q88" s="620">
        <f>SUM(Q89:Q94)</f>
        <v>1678</v>
      </c>
      <c r="R88" s="620">
        <f>SUM(R89:R94)</f>
        <v>197869.29999999996</v>
      </c>
      <c r="S88" s="12"/>
      <c r="T88" s="12"/>
      <c r="U88" s="12"/>
      <c r="V88" s="12"/>
      <c r="W88" s="12"/>
      <c r="X88" s="12"/>
      <c r="Y88" s="12"/>
      <c r="Z88" s="653">
        <f t="shared" si="73"/>
        <v>197869.29999999996</v>
      </c>
      <c r="AA88" s="620">
        <f t="shared" ref="AA88" si="85">SUM(AA89:AA92)</f>
        <v>4000</v>
      </c>
      <c r="AB88" s="12"/>
      <c r="AC88" s="620">
        <f t="shared" ref="AC88" si="86">SUM(AC89:AC92)</f>
        <v>4000</v>
      </c>
      <c r="AD88" s="620">
        <f>SUM(AD89:AD92)</f>
        <v>136370.80000000002</v>
      </c>
      <c r="AE88" s="620">
        <f>SUM(AE89:AE92)</f>
        <v>2121883.4</v>
      </c>
      <c r="AF88" s="620">
        <f>SUM(AF89:AF92)</f>
        <v>81029.694923848365</v>
      </c>
      <c r="AG88" s="620">
        <f>SUM(AG89:AG92)</f>
        <v>-184077.46091381976</v>
      </c>
      <c r="AH88" s="620">
        <f>SUM(AH89:AH94)</f>
        <v>1678</v>
      </c>
      <c r="AI88" s="621">
        <f t="shared" si="69"/>
        <v>2121883.4</v>
      </c>
    </row>
    <row r="89" spans="1:35" x14ac:dyDescent="0.2">
      <c r="A89" s="616" t="s">
        <v>622</v>
      </c>
      <c r="B89" s="622">
        <v>4</v>
      </c>
      <c r="C89" s="624">
        <v>2488.85</v>
      </c>
      <c r="D89" s="625"/>
      <c r="E89" s="625"/>
      <c r="F89" s="625"/>
      <c r="G89" s="625"/>
      <c r="H89" s="625"/>
      <c r="I89" s="625"/>
      <c r="J89" s="625"/>
      <c r="K89" s="626">
        <v>2488.8589111039305</v>
      </c>
      <c r="L89" s="626">
        <v>1000</v>
      </c>
      <c r="M89" s="625"/>
      <c r="N89" s="626">
        <f t="shared" si="76"/>
        <v>1000</v>
      </c>
      <c r="O89" s="627">
        <f>SUM(K89:L89)*4</f>
        <v>13955.435644415722</v>
      </c>
      <c r="P89" s="624">
        <f>+K89*4*12+4000</f>
        <v>123465.22773298866</v>
      </c>
      <c r="Q89" s="14">
        <v>4</v>
      </c>
      <c r="R89" s="618">
        <v>2677.57</v>
      </c>
      <c r="S89" s="12"/>
      <c r="T89" s="12"/>
      <c r="U89" s="12"/>
      <c r="V89" s="12"/>
      <c r="W89" s="12"/>
      <c r="X89" s="12"/>
      <c r="Y89" s="12"/>
      <c r="Z89" s="632">
        <f t="shared" si="73"/>
        <v>2677.57</v>
      </c>
      <c r="AA89" s="626">
        <v>1000</v>
      </c>
      <c r="AB89" s="12"/>
      <c r="AC89" s="626">
        <v>1000</v>
      </c>
      <c r="AD89" s="627">
        <f t="shared" si="74"/>
        <v>33130.840000000004</v>
      </c>
      <c r="AE89" s="624">
        <f t="shared" si="81"/>
        <v>132523.36000000002</v>
      </c>
      <c r="AF89" s="628">
        <f t="shared" ref="AF89:AF92" si="87">+O89-AD89</f>
        <v>-19175.40435558428</v>
      </c>
      <c r="AG89" s="628">
        <f t="shared" si="75"/>
        <v>-9058.1322670113586</v>
      </c>
      <c r="AH89" s="14">
        <v>4</v>
      </c>
      <c r="AI89" s="629">
        <f t="shared" si="69"/>
        <v>132523.36000000002</v>
      </c>
    </row>
    <row r="90" spans="1:35" x14ac:dyDescent="0.2">
      <c r="A90" s="616" t="s">
        <v>623</v>
      </c>
      <c r="B90" s="622">
        <v>14</v>
      </c>
      <c r="C90" s="624">
        <v>2553.94</v>
      </c>
      <c r="D90" s="625"/>
      <c r="E90" s="625"/>
      <c r="F90" s="625"/>
      <c r="G90" s="625"/>
      <c r="H90" s="625"/>
      <c r="I90" s="625"/>
      <c r="J90" s="625"/>
      <c r="K90" s="626">
        <v>2553.9415714390352</v>
      </c>
      <c r="L90" s="626">
        <v>1000</v>
      </c>
      <c r="M90" s="625"/>
      <c r="N90" s="626">
        <f t="shared" si="76"/>
        <v>1000</v>
      </c>
      <c r="O90" s="627">
        <f>SUM(K90:L90)*14</f>
        <v>49755.182000146495</v>
      </c>
      <c r="P90" s="624">
        <f>+K90*14*12+14000</f>
        <v>443062.18400175794</v>
      </c>
      <c r="Q90" s="14">
        <v>14</v>
      </c>
      <c r="R90" s="618">
        <v>2770.26</v>
      </c>
      <c r="S90" s="12"/>
      <c r="T90" s="12"/>
      <c r="U90" s="12"/>
      <c r="V90" s="12"/>
      <c r="W90" s="12"/>
      <c r="X90" s="12"/>
      <c r="Y90" s="12"/>
      <c r="Z90" s="632">
        <f t="shared" si="73"/>
        <v>2770.26</v>
      </c>
      <c r="AA90" s="626">
        <v>1000</v>
      </c>
      <c r="AB90" s="12"/>
      <c r="AC90" s="626">
        <v>1000</v>
      </c>
      <c r="AD90" s="627">
        <f t="shared" si="74"/>
        <v>34243.120000000003</v>
      </c>
      <c r="AE90" s="624">
        <f t="shared" si="81"/>
        <v>479403.68000000005</v>
      </c>
      <c r="AF90" s="628">
        <f t="shared" si="87"/>
        <v>15512.062000146492</v>
      </c>
      <c r="AG90" s="628">
        <f t="shared" si="75"/>
        <v>-36341.495998242113</v>
      </c>
      <c r="AH90" s="14">
        <v>14</v>
      </c>
      <c r="AI90" s="629">
        <f t="shared" si="69"/>
        <v>479403.68000000005</v>
      </c>
    </row>
    <row r="91" spans="1:35" x14ac:dyDescent="0.2">
      <c r="A91" s="616" t="s">
        <v>624</v>
      </c>
      <c r="B91" s="622">
        <v>33</v>
      </c>
      <c r="C91" s="624">
        <v>2562.1999999999998</v>
      </c>
      <c r="D91" s="625"/>
      <c r="E91" s="625"/>
      <c r="F91" s="625"/>
      <c r="G91" s="625"/>
      <c r="H91" s="625"/>
      <c r="I91" s="625"/>
      <c r="J91" s="625"/>
      <c r="K91" s="626">
        <v>2562.2046618689869</v>
      </c>
      <c r="L91" s="626">
        <v>1000</v>
      </c>
      <c r="M91" s="625"/>
      <c r="N91" s="626">
        <f t="shared" si="76"/>
        <v>1000</v>
      </c>
      <c r="O91" s="627">
        <f>SUM(K91:L91)*33</f>
        <v>117552.75384167657</v>
      </c>
      <c r="P91" s="624">
        <f>+K91*33*12+33000</f>
        <v>1047633.0461001189</v>
      </c>
      <c r="Q91" s="14">
        <v>33</v>
      </c>
      <c r="R91" s="618">
        <v>2761.33</v>
      </c>
      <c r="S91" s="12"/>
      <c r="T91" s="12"/>
      <c r="U91" s="12"/>
      <c r="V91" s="12"/>
      <c r="W91" s="12"/>
      <c r="X91" s="12"/>
      <c r="Y91" s="12"/>
      <c r="Z91" s="632">
        <f t="shared" si="73"/>
        <v>2761.33</v>
      </c>
      <c r="AA91" s="626">
        <v>1000</v>
      </c>
      <c r="AB91" s="12"/>
      <c r="AC91" s="626">
        <v>1000</v>
      </c>
      <c r="AD91" s="627">
        <f t="shared" si="74"/>
        <v>34135.96</v>
      </c>
      <c r="AE91" s="624">
        <f t="shared" si="81"/>
        <v>1126486.68</v>
      </c>
      <c r="AF91" s="628">
        <f t="shared" si="87"/>
        <v>83416.793841676583</v>
      </c>
      <c r="AG91" s="628">
        <f t="shared" si="75"/>
        <v>-78853.633899881039</v>
      </c>
      <c r="AH91" s="14">
        <v>33</v>
      </c>
      <c r="AI91" s="629">
        <f t="shared" si="69"/>
        <v>1126486.68</v>
      </c>
    </row>
    <row r="92" spans="1:35" x14ac:dyDescent="0.2">
      <c r="A92" s="616" t="s">
        <v>5335</v>
      </c>
      <c r="B92" s="622">
        <v>10</v>
      </c>
      <c r="C92" s="624">
        <v>2613.71</v>
      </c>
      <c r="D92" s="625"/>
      <c r="E92" s="625"/>
      <c r="F92" s="625"/>
      <c r="G92" s="625"/>
      <c r="H92" s="625"/>
      <c r="I92" s="625"/>
      <c r="J92" s="625"/>
      <c r="K92" s="626">
        <v>2613.7123437609562</v>
      </c>
      <c r="L92" s="626">
        <v>1000</v>
      </c>
      <c r="M92" s="625"/>
      <c r="N92" s="626">
        <f t="shared" si="76"/>
        <v>1000</v>
      </c>
      <c r="O92" s="627">
        <f>SUM(K92:L92)*10</f>
        <v>36137.12343760956</v>
      </c>
      <c r="P92" s="624">
        <f>+K92*10*12+10000</f>
        <v>323645.48125131475</v>
      </c>
      <c r="Q92" s="14">
        <v>11</v>
      </c>
      <c r="R92" s="618">
        <v>2821.74</v>
      </c>
      <c r="S92" s="12"/>
      <c r="T92" s="12"/>
      <c r="U92" s="12"/>
      <c r="V92" s="12"/>
      <c r="W92" s="12"/>
      <c r="X92" s="12"/>
      <c r="Y92" s="12"/>
      <c r="Z92" s="632">
        <f t="shared" si="73"/>
        <v>2821.74</v>
      </c>
      <c r="AA92" s="626">
        <v>1000</v>
      </c>
      <c r="AB92" s="12"/>
      <c r="AC92" s="626">
        <v>1000</v>
      </c>
      <c r="AD92" s="627">
        <f t="shared" si="74"/>
        <v>34860.879999999997</v>
      </c>
      <c r="AE92" s="624">
        <f t="shared" si="81"/>
        <v>383469.68</v>
      </c>
      <c r="AF92" s="628">
        <f t="shared" si="87"/>
        <v>1276.2434376095625</v>
      </c>
      <c r="AG92" s="628">
        <f t="shared" si="75"/>
        <v>-59824.198748685245</v>
      </c>
      <c r="AH92" s="14">
        <v>11</v>
      </c>
      <c r="AI92" s="629">
        <f t="shared" si="69"/>
        <v>383469.68</v>
      </c>
    </row>
    <row r="93" spans="1:35" x14ac:dyDescent="0.2">
      <c r="A93" s="619" t="s">
        <v>5367</v>
      </c>
      <c r="B93" s="642"/>
      <c r="C93" s="624"/>
      <c r="D93" s="625"/>
      <c r="E93" s="625"/>
      <c r="F93" s="625"/>
      <c r="G93" s="625"/>
      <c r="H93" s="625"/>
      <c r="I93" s="625"/>
      <c r="J93" s="625"/>
      <c r="K93" s="626"/>
      <c r="L93" s="626"/>
      <c r="M93" s="625"/>
      <c r="N93" s="646"/>
      <c r="O93" s="627"/>
      <c r="P93" s="624"/>
      <c r="Q93" s="14"/>
      <c r="R93" s="618"/>
      <c r="S93" s="12"/>
      <c r="T93" s="12"/>
      <c r="U93" s="12"/>
      <c r="V93" s="12"/>
      <c r="W93" s="12"/>
      <c r="X93" s="12"/>
      <c r="Y93" s="12"/>
      <c r="Z93" s="632">
        <f t="shared" si="73"/>
        <v>0</v>
      </c>
      <c r="AA93" s="626"/>
      <c r="AB93" s="12"/>
      <c r="AC93" s="626"/>
      <c r="AD93" s="42"/>
      <c r="AE93" s="624"/>
      <c r="AF93" s="15"/>
      <c r="AG93" s="628">
        <f t="shared" si="75"/>
        <v>0</v>
      </c>
      <c r="AH93" s="14"/>
      <c r="AI93" s="621">
        <f t="shared" si="69"/>
        <v>0</v>
      </c>
    </row>
    <row r="94" spans="1:35" x14ac:dyDescent="0.2">
      <c r="A94" s="619" t="s">
        <v>5368</v>
      </c>
      <c r="B94" s="633">
        <f>SUM(B95:B125)</f>
        <v>1551</v>
      </c>
      <c r="C94" s="620">
        <f t="shared" ref="C94:P94" si="88">SUM(C95:C125)</f>
        <v>156984.80000000002</v>
      </c>
      <c r="D94" s="620">
        <f t="shared" si="88"/>
        <v>0</v>
      </c>
      <c r="E94" s="620">
        <f t="shared" si="88"/>
        <v>0</v>
      </c>
      <c r="F94" s="620">
        <f t="shared" si="88"/>
        <v>0</v>
      </c>
      <c r="G94" s="620">
        <f t="shared" si="88"/>
        <v>0</v>
      </c>
      <c r="H94" s="620">
        <f t="shared" si="88"/>
        <v>0</v>
      </c>
      <c r="I94" s="620">
        <f t="shared" si="88"/>
        <v>0</v>
      </c>
      <c r="J94" s="620">
        <f t="shared" si="88"/>
        <v>0</v>
      </c>
      <c r="K94" s="620">
        <f t="shared" si="88"/>
        <v>156984.95363487452</v>
      </c>
      <c r="L94" s="620">
        <f t="shared" si="88"/>
        <v>31000</v>
      </c>
      <c r="M94" s="620">
        <f t="shared" si="88"/>
        <v>0</v>
      </c>
      <c r="N94" s="620">
        <f t="shared" si="88"/>
        <v>31000</v>
      </c>
      <c r="O94" s="620">
        <f t="shared" si="88"/>
        <v>8895832.6257303748</v>
      </c>
      <c r="P94" s="620">
        <f t="shared" si="88"/>
        <v>88648495.999514222</v>
      </c>
      <c r="Q94" s="633">
        <f>SUM(Q95:Q125)</f>
        <v>1616</v>
      </c>
      <c r="R94" s="620">
        <f>SUM(R95:R125)</f>
        <v>186838.39999999997</v>
      </c>
      <c r="S94" s="12"/>
      <c r="T94" s="12"/>
      <c r="U94" s="12"/>
      <c r="V94" s="12"/>
      <c r="W94" s="12"/>
      <c r="X94" s="12"/>
      <c r="Y94" s="12"/>
      <c r="Z94" s="653">
        <f t="shared" si="73"/>
        <v>186838.39999999997</v>
      </c>
      <c r="AA94" s="620">
        <f t="shared" ref="AA94" si="89">SUM(AA95:AA125)</f>
        <v>31000</v>
      </c>
      <c r="AB94" s="12"/>
      <c r="AC94" s="620">
        <f t="shared" ref="AC94:AH94" si="90">SUM(AC95:AC125)</f>
        <v>31000</v>
      </c>
      <c r="AD94" s="620">
        <f t="shared" si="90"/>
        <v>2273060.8000000003</v>
      </c>
      <c r="AE94" s="620">
        <f t="shared" si="90"/>
        <v>111809634.08</v>
      </c>
      <c r="AF94" s="620">
        <f t="shared" si="90"/>
        <v>6622771.825730375</v>
      </c>
      <c r="AG94" s="620">
        <f t="shared" si="90"/>
        <v>-23161138.080485772</v>
      </c>
      <c r="AH94" s="633">
        <f t="shared" si="90"/>
        <v>1616</v>
      </c>
      <c r="AI94" s="621">
        <f t="shared" si="69"/>
        <v>111809634.08</v>
      </c>
    </row>
    <row r="95" spans="1:35" x14ac:dyDescent="0.2">
      <c r="A95" s="616" t="s">
        <v>5369</v>
      </c>
      <c r="B95" s="649">
        <v>87</v>
      </c>
      <c r="C95" s="624">
        <v>4066.01</v>
      </c>
      <c r="D95" s="625"/>
      <c r="E95" s="625"/>
      <c r="F95" s="625"/>
      <c r="G95" s="625"/>
      <c r="H95" s="625"/>
      <c r="I95" s="625"/>
      <c r="J95" s="625"/>
      <c r="K95" s="626">
        <v>4066.0128479338841</v>
      </c>
      <c r="L95" s="655">
        <v>1000</v>
      </c>
      <c r="M95" s="625"/>
      <c r="N95" s="626">
        <f t="shared" ref="N95:N125" si="91">+L95</f>
        <v>1000</v>
      </c>
      <c r="O95" s="627">
        <f>SUM(K95:L95)*87</f>
        <v>440743.11777024786</v>
      </c>
      <c r="P95" s="624">
        <f>+K95*87*12+87000</f>
        <v>4331917.4132429752</v>
      </c>
      <c r="Q95" s="14">
        <v>99</v>
      </c>
      <c r="R95" s="618">
        <v>4942.91</v>
      </c>
      <c r="S95" s="12"/>
      <c r="T95" s="12"/>
      <c r="U95" s="12"/>
      <c r="V95" s="12"/>
      <c r="W95" s="12"/>
      <c r="X95" s="12"/>
      <c r="Y95" s="12"/>
      <c r="Z95" s="632">
        <f t="shared" si="73"/>
        <v>4942.91</v>
      </c>
      <c r="AA95" s="655">
        <v>1000</v>
      </c>
      <c r="AB95" s="12"/>
      <c r="AC95" s="655">
        <v>1000</v>
      </c>
      <c r="AD95" s="627">
        <f t="shared" ref="AD95:AD128" si="92">(Z95*12)+AA95</f>
        <v>60314.92</v>
      </c>
      <c r="AE95" s="624">
        <f>(Z95*12*Q95)+(AA95*Q95)</f>
        <v>5971177.0800000001</v>
      </c>
      <c r="AF95" s="628">
        <f>+O95-AD95</f>
        <v>380428.19777024788</v>
      </c>
      <c r="AG95" s="628">
        <f t="shared" ref="AG95:AG128" si="93">+P95-AE95</f>
        <v>-1639259.6667570248</v>
      </c>
      <c r="AH95" s="14">
        <v>99</v>
      </c>
      <c r="AI95" s="629">
        <f t="shared" si="69"/>
        <v>5971177.0800000001</v>
      </c>
    </row>
    <row r="96" spans="1:35" x14ac:dyDescent="0.2">
      <c r="A96" s="616" t="s">
        <v>5370</v>
      </c>
      <c r="B96" s="649">
        <v>7</v>
      </c>
      <c r="C96" s="624">
        <v>4628.09</v>
      </c>
      <c r="D96" s="625"/>
      <c r="E96" s="625"/>
      <c r="F96" s="625"/>
      <c r="G96" s="625"/>
      <c r="H96" s="625"/>
      <c r="I96" s="625"/>
      <c r="J96" s="625"/>
      <c r="K96" s="626">
        <v>4628.0972347062007</v>
      </c>
      <c r="L96" s="655">
        <v>1000</v>
      </c>
      <c r="M96" s="625"/>
      <c r="N96" s="626">
        <f t="shared" si="91"/>
        <v>1000</v>
      </c>
      <c r="O96" s="627">
        <f>SUM(K96:L96)*7</f>
        <v>39396.680642943407</v>
      </c>
      <c r="P96" s="624">
        <f>+K96*7*12+7000</f>
        <v>395760.16771532083</v>
      </c>
      <c r="Q96" s="14">
        <v>7</v>
      </c>
      <c r="R96" s="618">
        <v>5631.43</v>
      </c>
      <c r="S96" s="12"/>
      <c r="T96" s="12"/>
      <c r="U96" s="12"/>
      <c r="V96" s="12"/>
      <c r="W96" s="12"/>
      <c r="X96" s="12"/>
      <c r="Y96" s="12"/>
      <c r="Z96" s="632">
        <f t="shared" si="73"/>
        <v>5631.43</v>
      </c>
      <c r="AA96" s="655">
        <v>1000</v>
      </c>
      <c r="AB96" s="12"/>
      <c r="AC96" s="655">
        <v>1000</v>
      </c>
      <c r="AD96" s="627">
        <f t="shared" si="92"/>
        <v>68577.16</v>
      </c>
      <c r="AE96" s="624">
        <f t="shared" si="81"/>
        <v>480040.12</v>
      </c>
      <c r="AF96" s="628">
        <f t="shared" ref="AF96:AF128" si="94">+O96-AD96</f>
        <v>-29180.479357056596</v>
      </c>
      <c r="AG96" s="628">
        <f t="shared" si="93"/>
        <v>-84279.952284679166</v>
      </c>
      <c r="AH96" s="14">
        <v>7</v>
      </c>
      <c r="AI96" s="629">
        <f t="shared" si="69"/>
        <v>480040.12</v>
      </c>
    </row>
    <row r="97" spans="1:35" x14ac:dyDescent="0.2">
      <c r="A97" s="616" t="s">
        <v>5371</v>
      </c>
      <c r="B97" s="622">
        <v>1</v>
      </c>
      <c r="C97" s="624">
        <v>4228.0600000000004</v>
      </c>
      <c r="D97" s="625"/>
      <c r="E97" s="625"/>
      <c r="F97" s="625"/>
      <c r="G97" s="625"/>
      <c r="H97" s="625"/>
      <c r="I97" s="625"/>
      <c r="J97" s="625"/>
      <c r="K97" s="626">
        <v>4228.0602113592695</v>
      </c>
      <c r="L97" s="655">
        <v>1000</v>
      </c>
      <c r="M97" s="625"/>
      <c r="N97" s="626">
        <f t="shared" si="91"/>
        <v>1000</v>
      </c>
      <c r="O97" s="627">
        <f t="shared" ref="O97:O128" si="95">SUM(K97:L97)</f>
        <v>5228.0602113592695</v>
      </c>
      <c r="P97" s="624">
        <f>+K97*12+1000</f>
        <v>51736.722536311237</v>
      </c>
      <c r="Q97" s="14">
        <v>1</v>
      </c>
      <c r="R97" s="618">
        <v>5003.75</v>
      </c>
      <c r="S97" s="12"/>
      <c r="T97" s="12"/>
      <c r="U97" s="12"/>
      <c r="V97" s="12"/>
      <c r="W97" s="12"/>
      <c r="X97" s="12"/>
      <c r="Y97" s="12"/>
      <c r="Z97" s="632">
        <f t="shared" si="73"/>
        <v>5003.75</v>
      </c>
      <c r="AA97" s="655">
        <v>1000</v>
      </c>
      <c r="AB97" s="12"/>
      <c r="AC97" s="655">
        <v>1000</v>
      </c>
      <c r="AD97" s="627">
        <f t="shared" si="92"/>
        <v>61045</v>
      </c>
      <c r="AE97" s="624">
        <f t="shared" si="81"/>
        <v>61045</v>
      </c>
      <c r="AF97" s="628">
        <f t="shared" si="94"/>
        <v>-55816.939788640731</v>
      </c>
      <c r="AG97" s="628">
        <f t="shared" si="93"/>
        <v>-9308.2774636887625</v>
      </c>
      <c r="AH97" s="14">
        <v>1</v>
      </c>
      <c r="AI97" s="629">
        <f t="shared" si="69"/>
        <v>61045</v>
      </c>
    </row>
    <row r="98" spans="1:35" x14ac:dyDescent="0.2">
      <c r="A98" s="616" t="s">
        <v>5372</v>
      </c>
      <c r="B98" s="622">
        <v>1</v>
      </c>
      <c r="C98" s="624">
        <v>4420.03</v>
      </c>
      <c r="D98" s="625"/>
      <c r="E98" s="625"/>
      <c r="F98" s="625"/>
      <c r="G98" s="625"/>
      <c r="H98" s="625"/>
      <c r="I98" s="625"/>
      <c r="J98" s="625"/>
      <c r="K98" s="626">
        <v>4420.0379742315272</v>
      </c>
      <c r="L98" s="655">
        <v>1000</v>
      </c>
      <c r="M98" s="625"/>
      <c r="N98" s="626">
        <f t="shared" si="91"/>
        <v>1000</v>
      </c>
      <c r="O98" s="627">
        <f t="shared" si="95"/>
        <v>5420.0379742315272</v>
      </c>
      <c r="P98" s="624">
        <f>+K98*12+1000</f>
        <v>54040.455690778326</v>
      </c>
      <c r="Q98" s="14">
        <v>1</v>
      </c>
      <c r="R98" s="618">
        <v>5276.84</v>
      </c>
      <c r="S98" s="12"/>
      <c r="T98" s="12"/>
      <c r="U98" s="12"/>
      <c r="V98" s="12"/>
      <c r="W98" s="12"/>
      <c r="X98" s="12"/>
      <c r="Y98" s="12"/>
      <c r="Z98" s="632">
        <f t="shared" si="73"/>
        <v>5276.84</v>
      </c>
      <c r="AA98" s="655">
        <v>1000</v>
      </c>
      <c r="AB98" s="12"/>
      <c r="AC98" s="655">
        <v>1000</v>
      </c>
      <c r="AD98" s="627">
        <f t="shared" si="92"/>
        <v>64322.080000000002</v>
      </c>
      <c r="AE98" s="624">
        <f t="shared" si="81"/>
        <v>64322.080000000002</v>
      </c>
      <c r="AF98" s="628">
        <f t="shared" si="94"/>
        <v>-58902.042025768475</v>
      </c>
      <c r="AG98" s="628">
        <f t="shared" si="93"/>
        <v>-10281.624309221676</v>
      </c>
      <c r="AH98" s="14">
        <v>1</v>
      </c>
      <c r="AI98" s="629">
        <f t="shared" si="69"/>
        <v>64322.080000000002</v>
      </c>
    </row>
    <row r="99" spans="1:35" x14ac:dyDescent="0.2">
      <c r="A99" s="616" t="s">
        <v>5373</v>
      </c>
      <c r="B99" s="622">
        <v>8</v>
      </c>
      <c r="C99" s="624">
        <v>4945.51</v>
      </c>
      <c r="D99" s="625"/>
      <c r="E99" s="625"/>
      <c r="F99" s="625"/>
      <c r="G99" s="625"/>
      <c r="H99" s="625"/>
      <c r="I99" s="625"/>
      <c r="J99" s="625"/>
      <c r="K99" s="626">
        <v>4945.5171925351924</v>
      </c>
      <c r="L99" s="655">
        <v>1000</v>
      </c>
      <c r="M99" s="625"/>
      <c r="N99" s="626">
        <f t="shared" si="91"/>
        <v>1000</v>
      </c>
      <c r="O99" s="627">
        <f>SUM(K99:L99)*8</f>
        <v>47564.137540281539</v>
      </c>
      <c r="P99" s="624">
        <f>+K99*8*12+8000</f>
        <v>482769.65048337844</v>
      </c>
      <c r="Q99" s="14">
        <v>8</v>
      </c>
      <c r="R99" s="618">
        <v>5988.33</v>
      </c>
      <c r="S99" s="12"/>
      <c r="T99" s="12"/>
      <c r="U99" s="12"/>
      <c r="V99" s="12"/>
      <c r="W99" s="12"/>
      <c r="X99" s="12"/>
      <c r="Y99" s="12"/>
      <c r="Z99" s="632">
        <f t="shared" si="73"/>
        <v>5988.33</v>
      </c>
      <c r="AA99" s="655">
        <v>1000</v>
      </c>
      <c r="AB99" s="12"/>
      <c r="AC99" s="655">
        <v>1000</v>
      </c>
      <c r="AD99" s="627">
        <f t="shared" si="92"/>
        <v>72859.959999999992</v>
      </c>
      <c r="AE99" s="624">
        <f t="shared" si="81"/>
        <v>582879.67999999993</v>
      </c>
      <c r="AF99" s="628">
        <f t="shared" si="94"/>
        <v>-25295.822459718453</v>
      </c>
      <c r="AG99" s="628">
        <f t="shared" si="93"/>
        <v>-100110.02951662149</v>
      </c>
      <c r="AH99" s="14">
        <v>8</v>
      </c>
      <c r="AI99" s="629">
        <f t="shared" si="69"/>
        <v>582879.67999999993</v>
      </c>
    </row>
    <row r="100" spans="1:35" x14ac:dyDescent="0.2">
      <c r="A100" s="616" t="s">
        <v>5374</v>
      </c>
      <c r="B100" s="622">
        <v>510</v>
      </c>
      <c r="C100" s="624">
        <v>4129.67</v>
      </c>
      <c r="D100" s="625"/>
      <c r="E100" s="625"/>
      <c r="F100" s="625"/>
      <c r="G100" s="625"/>
      <c r="H100" s="625"/>
      <c r="I100" s="625"/>
      <c r="J100" s="625"/>
      <c r="K100" s="626">
        <v>4129.6796073828727</v>
      </c>
      <c r="L100" s="655">
        <v>1000</v>
      </c>
      <c r="M100" s="625"/>
      <c r="N100" s="626">
        <f t="shared" si="91"/>
        <v>1000</v>
      </c>
      <c r="O100" s="627">
        <f>SUM(K100:L100)*510</f>
        <v>2616136.5997652649</v>
      </c>
      <c r="P100" s="624">
        <f>+K100*500*12+510000</f>
        <v>25288077.644297235</v>
      </c>
      <c r="Q100" s="14">
        <v>552</v>
      </c>
      <c r="R100" s="618">
        <v>5025.3900000000003</v>
      </c>
      <c r="S100" s="12"/>
      <c r="T100" s="12"/>
      <c r="U100" s="12"/>
      <c r="V100" s="12"/>
      <c r="W100" s="12"/>
      <c r="X100" s="12"/>
      <c r="Y100" s="12"/>
      <c r="Z100" s="632">
        <f t="shared" si="73"/>
        <v>5025.3900000000003</v>
      </c>
      <c r="AA100" s="655">
        <v>1000</v>
      </c>
      <c r="AB100" s="12"/>
      <c r="AC100" s="655">
        <v>1000</v>
      </c>
      <c r="AD100" s="627">
        <f t="shared" si="92"/>
        <v>61304.680000000008</v>
      </c>
      <c r="AE100" s="624">
        <f t="shared" si="81"/>
        <v>33840183.359999999</v>
      </c>
      <c r="AF100" s="628">
        <f t="shared" si="94"/>
        <v>2554831.9197652647</v>
      </c>
      <c r="AG100" s="628">
        <f t="shared" si="93"/>
        <v>-8552105.7157027647</v>
      </c>
      <c r="AH100" s="14">
        <v>552</v>
      </c>
      <c r="AI100" s="629">
        <f t="shared" si="69"/>
        <v>33840183.359999999</v>
      </c>
    </row>
    <row r="101" spans="1:35" x14ac:dyDescent="0.2">
      <c r="A101" s="616" t="s">
        <v>5375</v>
      </c>
      <c r="B101" s="622">
        <v>83</v>
      </c>
      <c r="C101" s="624">
        <v>4511.83</v>
      </c>
      <c r="D101" s="625"/>
      <c r="E101" s="625"/>
      <c r="F101" s="625"/>
      <c r="G101" s="625"/>
      <c r="H101" s="625"/>
      <c r="I101" s="625"/>
      <c r="J101" s="625"/>
      <c r="K101" s="626">
        <v>4511.8333417875883</v>
      </c>
      <c r="L101" s="655">
        <v>1000</v>
      </c>
      <c r="M101" s="625"/>
      <c r="N101" s="626">
        <f t="shared" si="91"/>
        <v>1000</v>
      </c>
      <c r="O101" s="627">
        <f>SUM(K101:L101)*83</f>
        <v>457482.16736836982</v>
      </c>
      <c r="P101" s="624">
        <f>+K101*83*12+83000</f>
        <v>4576786.0084204376</v>
      </c>
      <c r="Q101" s="14">
        <v>83</v>
      </c>
      <c r="R101" s="618">
        <v>5449.1</v>
      </c>
      <c r="S101" s="12"/>
      <c r="T101" s="12"/>
      <c r="U101" s="12"/>
      <c r="V101" s="12"/>
      <c r="W101" s="12"/>
      <c r="X101" s="12"/>
      <c r="Y101" s="12"/>
      <c r="Z101" s="632">
        <f t="shared" si="73"/>
        <v>5449.1</v>
      </c>
      <c r="AA101" s="655">
        <v>1000</v>
      </c>
      <c r="AB101" s="12"/>
      <c r="AC101" s="655">
        <v>1000</v>
      </c>
      <c r="AD101" s="627">
        <f t="shared" si="92"/>
        <v>66389.200000000012</v>
      </c>
      <c r="AE101" s="624">
        <f t="shared" si="81"/>
        <v>5510303.6000000006</v>
      </c>
      <c r="AF101" s="628">
        <f t="shared" si="94"/>
        <v>391092.96736836981</v>
      </c>
      <c r="AG101" s="628">
        <f t="shared" si="93"/>
        <v>-933517.59157956298</v>
      </c>
      <c r="AH101" s="14">
        <v>83</v>
      </c>
      <c r="AI101" s="629">
        <f t="shared" si="69"/>
        <v>5510303.6000000006</v>
      </c>
    </row>
    <row r="102" spans="1:35" x14ac:dyDescent="0.2">
      <c r="A102" s="616" t="s">
        <v>5376</v>
      </c>
      <c r="B102" s="622">
        <v>18</v>
      </c>
      <c r="C102" s="624">
        <v>4917.79</v>
      </c>
      <c r="D102" s="625"/>
      <c r="E102" s="625"/>
      <c r="F102" s="625"/>
      <c r="G102" s="625"/>
      <c r="H102" s="625"/>
      <c r="I102" s="625"/>
      <c r="J102" s="625"/>
      <c r="K102" s="626">
        <v>4917.7965545875213</v>
      </c>
      <c r="L102" s="655">
        <v>1000</v>
      </c>
      <c r="M102" s="625"/>
      <c r="N102" s="626">
        <f t="shared" si="91"/>
        <v>1000</v>
      </c>
      <c r="O102" s="627">
        <f>SUM(K102:L102)*17</f>
        <v>100602.54142798786</v>
      </c>
      <c r="P102" s="624">
        <f>+K102*18*12+18000</f>
        <v>1080244.0557909044</v>
      </c>
      <c r="Q102" s="14">
        <v>17</v>
      </c>
      <c r="R102" s="618">
        <v>5886.24</v>
      </c>
      <c r="S102" s="12"/>
      <c r="T102" s="12"/>
      <c r="U102" s="12"/>
      <c r="V102" s="12"/>
      <c r="W102" s="12"/>
      <c r="X102" s="12"/>
      <c r="Y102" s="12"/>
      <c r="Z102" s="632">
        <f t="shared" si="73"/>
        <v>5886.24</v>
      </c>
      <c r="AA102" s="655">
        <v>1000</v>
      </c>
      <c r="AB102" s="12"/>
      <c r="AC102" s="655">
        <v>1000</v>
      </c>
      <c r="AD102" s="627">
        <f t="shared" si="92"/>
        <v>71634.880000000005</v>
      </c>
      <c r="AE102" s="624">
        <f t="shared" si="81"/>
        <v>1217792.96</v>
      </c>
      <c r="AF102" s="628">
        <f t="shared" si="94"/>
        <v>28967.661427987856</v>
      </c>
      <c r="AG102" s="628">
        <f t="shared" si="93"/>
        <v>-137548.90420909552</v>
      </c>
      <c r="AH102" s="14">
        <v>17</v>
      </c>
      <c r="AI102" s="629">
        <f t="shared" si="69"/>
        <v>1217792.96</v>
      </c>
    </row>
    <row r="103" spans="1:35" x14ac:dyDescent="0.2">
      <c r="A103" s="616" t="s">
        <v>5377</v>
      </c>
      <c r="B103" s="622">
        <v>3</v>
      </c>
      <c r="C103" s="624">
        <v>5171.63</v>
      </c>
      <c r="D103" s="625"/>
      <c r="E103" s="625"/>
      <c r="F103" s="625"/>
      <c r="G103" s="625"/>
      <c r="H103" s="625"/>
      <c r="I103" s="625"/>
      <c r="J103" s="625"/>
      <c r="K103" s="626">
        <v>5171.6308652146299</v>
      </c>
      <c r="L103" s="655">
        <v>1000</v>
      </c>
      <c r="M103" s="625"/>
      <c r="N103" s="626">
        <f t="shared" si="91"/>
        <v>1000</v>
      </c>
      <c r="O103" s="627">
        <f>SUM(K103:L103)*3</f>
        <v>18514.892595643891</v>
      </c>
      <c r="P103" s="624">
        <f>+K103*2*12+3000</f>
        <v>127119.14076515113</v>
      </c>
      <c r="Q103" s="14">
        <v>2</v>
      </c>
      <c r="R103" s="618">
        <v>6018.62</v>
      </c>
      <c r="S103" s="12"/>
      <c r="T103" s="12"/>
      <c r="U103" s="12"/>
      <c r="V103" s="12"/>
      <c r="W103" s="12"/>
      <c r="X103" s="12"/>
      <c r="Y103" s="12"/>
      <c r="Z103" s="632">
        <f t="shared" si="73"/>
        <v>6018.62</v>
      </c>
      <c r="AA103" s="655">
        <v>1000</v>
      </c>
      <c r="AB103" s="12"/>
      <c r="AC103" s="655">
        <v>1000</v>
      </c>
      <c r="AD103" s="627">
        <f t="shared" si="92"/>
        <v>73223.44</v>
      </c>
      <c r="AE103" s="624">
        <f t="shared" si="81"/>
        <v>146446.88</v>
      </c>
      <c r="AF103" s="628">
        <f t="shared" si="94"/>
        <v>-54708.547404356112</v>
      </c>
      <c r="AG103" s="628">
        <f t="shared" si="93"/>
        <v>-19327.739234848879</v>
      </c>
      <c r="AH103" s="14">
        <v>2</v>
      </c>
      <c r="AI103" s="629">
        <f t="shared" si="69"/>
        <v>146446.88</v>
      </c>
    </row>
    <row r="104" spans="1:35" x14ac:dyDescent="0.2">
      <c r="A104" s="616" t="s">
        <v>5378</v>
      </c>
      <c r="B104" s="622">
        <v>65</v>
      </c>
      <c r="C104" s="624">
        <v>5235.55</v>
      </c>
      <c r="D104" s="625"/>
      <c r="E104" s="625"/>
      <c r="F104" s="625"/>
      <c r="G104" s="625"/>
      <c r="H104" s="625"/>
      <c r="I104" s="625"/>
      <c r="J104" s="625"/>
      <c r="K104" s="626">
        <v>5235.5537325745827</v>
      </c>
      <c r="L104" s="655">
        <v>1000</v>
      </c>
      <c r="M104" s="625"/>
      <c r="N104" s="626">
        <f t="shared" si="91"/>
        <v>1000</v>
      </c>
      <c r="O104" s="627">
        <f>SUM(K104:L104)*63</f>
        <v>392839.88515219872</v>
      </c>
      <c r="P104" s="624">
        <f>+K104*65*12+65000</f>
        <v>4148731.9114081743</v>
      </c>
      <c r="Q104" s="14">
        <v>63</v>
      </c>
      <c r="R104" s="618">
        <v>6320.39</v>
      </c>
      <c r="S104" s="12"/>
      <c r="T104" s="12"/>
      <c r="U104" s="12"/>
      <c r="V104" s="12"/>
      <c r="W104" s="12"/>
      <c r="X104" s="12"/>
      <c r="Y104" s="12"/>
      <c r="Z104" s="632">
        <f t="shared" si="73"/>
        <v>6320.39</v>
      </c>
      <c r="AA104" s="655">
        <v>1000</v>
      </c>
      <c r="AB104" s="12"/>
      <c r="AC104" s="655">
        <v>1000</v>
      </c>
      <c r="AD104" s="627">
        <f t="shared" si="92"/>
        <v>76844.680000000008</v>
      </c>
      <c r="AE104" s="624">
        <f t="shared" si="81"/>
        <v>4841214.8400000008</v>
      </c>
      <c r="AF104" s="628">
        <f t="shared" si="94"/>
        <v>315995.20515219873</v>
      </c>
      <c r="AG104" s="628">
        <f t="shared" si="93"/>
        <v>-692482.92859182646</v>
      </c>
      <c r="AH104" s="14">
        <v>63</v>
      </c>
      <c r="AI104" s="629">
        <f t="shared" si="69"/>
        <v>4841214.8400000008</v>
      </c>
    </row>
    <row r="105" spans="1:35" x14ac:dyDescent="0.2">
      <c r="A105" s="616" t="s">
        <v>5379</v>
      </c>
      <c r="B105" s="622">
        <v>170</v>
      </c>
      <c r="C105" s="624">
        <v>6761.5</v>
      </c>
      <c r="D105" s="625"/>
      <c r="E105" s="625"/>
      <c r="F105" s="625"/>
      <c r="G105" s="625"/>
      <c r="H105" s="625"/>
      <c r="I105" s="625"/>
      <c r="J105" s="625"/>
      <c r="K105" s="626">
        <v>6761.5052767873021</v>
      </c>
      <c r="L105" s="655">
        <v>1000</v>
      </c>
      <c r="M105" s="625"/>
      <c r="N105" s="626">
        <f t="shared" si="91"/>
        <v>1000</v>
      </c>
      <c r="O105" s="627">
        <f>SUM(K105:L105)*170</f>
        <v>1319455.8970538413</v>
      </c>
      <c r="P105" s="624">
        <f>+K105*170*12+170000</f>
        <v>13963470.764646094</v>
      </c>
      <c r="Q105" s="14">
        <v>171</v>
      </c>
      <c r="R105" s="618">
        <v>7627.6</v>
      </c>
      <c r="S105" s="12"/>
      <c r="T105" s="12"/>
      <c r="U105" s="12"/>
      <c r="V105" s="12"/>
      <c r="W105" s="12"/>
      <c r="X105" s="12"/>
      <c r="Y105" s="12"/>
      <c r="Z105" s="632">
        <f t="shared" si="73"/>
        <v>7627.6</v>
      </c>
      <c r="AA105" s="655">
        <v>1000</v>
      </c>
      <c r="AB105" s="12"/>
      <c r="AC105" s="655">
        <v>1000</v>
      </c>
      <c r="AD105" s="627">
        <f t="shared" si="92"/>
        <v>92531.200000000012</v>
      </c>
      <c r="AE105" s="624">
        <f t="shared" si="81"/>
        <v>15822835.200000001</v>
      </c>
      <c r="AF105" s="628">
        <f t="shared" si="94"/>
        <v>1226924.6970538413</v>
      </c>
      <c r="AG105" s="628">
        <f t="shared" si="93"/>
        <v>-1859364.4353539068</v>
      </c>
      <c r="AH105" s="14">
        <v>171</v>
      </c>
      <c r="AI105" s="629">
        <f t="shared" si="69"/>
        <v>15822835.200000001</v>
      </c>
    </row>
    <row r="106" spans="1:35" x14ac:dyDescent="0.2">
      <c r="A106" s="616" t="s">
        <v>5380</v>
      </c>
      <c r="B106" s="622">
        <v>47</v>
      </c>
      <c r="C106" s="624">
        <v>7000.19</v>
      </c>
      <c r="D106" s="625"/>
      <c r="E106" s="625"/>
      <c r="F106" s="625"/>
      <c r="G106" s="625"/>
      <c r="H106" s="625"/>
      <c r="I106" s="625"/>
      <c r="J106" s="625"/>
      <c r="K106" s="626">
        <v>7000.1921937652287</v>
      </c>
      <c r="L106" s="655">
        <v>1000</v>
      </c>
      <c r="M106" s="625"/>
      <c r="N106" s="626">
        <f t="shared" si="91"/>
        <v>1000</v>
      </c>
      <c r="O106" s="627">
        <f>SUM(K106:L106)*47</f>
        <v>376009.03310696577</v>
      </c>
      <c r="P106" s="624">
        <f>+K106*44*12+47000</f>
        <v>3743101.4783080406</v>
      </c>
      <c r="Q106" s="14">
        <v>42</v>
      </c>
      <c r="R106" s="618">
        <v>8051.86</v>
      </c>
      <c r="S106" s="12"/>
      <c r="T106" s="12"/>
      <c r="U106" s="12"/>
      <c r="V106" s="12"/>
      <c r="W106" s="12"/>
      <c r="X106" s="12"/>
      <c r="Y106" s="12"/>
      <c r="Z106" s="632">
        <f t="shared" si="73"/>
        <v>8051.86</v>
      </c>
      <c r="AA106" s="655">
        <v>1000</v>
      </c>
      <c r="AB106" s="12"/>
      <c r="AC106" s="655">
        <v>1000</v>
      </c>
      <c r="AD106" s="627">
        <f t="shared" si="92"/>
        <v>97622.319999999992</v>
      </c>
      <c r="AE106" s="624">
        <f t="shared" si="81"/>
        <v>4100137.4399999995</v>
      </c>
      <c r="AF106" s="628">
        <f t="shared" si="94"/>
        <v>278386.71310696576</v>
      </c>
      <c r="AG106" s="628">
        <f t="shared" si="93"/>
        <v>-357035.96169195883</v>
      </c>
      <c r="AH106" s="14">
        <v>42</v>
      </c>
      <c r="AI106" s="629">
        <f t="shared" si="69"/>
        <v>4100137.4399999995</v>
      </c>
    </row>
    <row r="107" spans="1:35" x14ac:dyDescent="0.2">
      <c r="A107" s="616" t="s">
        <v>5381</v>
      </c>
      <c r="B107" s="622">
        <v>34</v>
      </c>
      <c r="C107" s="624">
        <v>7932.64</v>
      </c>
      <c r="D107" s="625"/>
      <c r="E107" s="625"/>
      <c r="F107" s="625"/>
      <c r="G107" s="625"/>
      <c r="H107" s="625"/>
      <c r="I107" s="625"/>
      <c r="J107" s="625"/>
      <c r="K107" s="626">
        <v>7932.6448011970024</v>
      </c>
      <c r="L107" s="655">
        <v>1000</v>
      </c>
      <c r="M107" s="625"/>
      <c r="N107" s="626">
        <f t="shared" si="91"/>
        <v>1000</v>
      </c>
      <c r="O107" s="627">
        <f>SUM(K107:L107)*33</f>
        <v>294777.27843950107</v>
      </c>
      <c r="P107" s="624">
        <f>+K107*34*12+34000</f>
        <v>3270519.0788883767</v>
      </c>
      <c r="Q107" s="14">
        <v>33</v>
      </c>
      <c r="R107" s="618">
        <v>9169.33</v>
      </c>
      <c r="S107" s="12"/>
      <c r="T107" s="12"/>
      <c r="U107" s="12"/>
      <c r="V107" s="12"/>
      <c r="W107" s="12"/>
      <c r="X107" s="12"/>
      <c r="Y107" s="12"/>
      <c r="Z107" s="632">
        <f t="shared" si="73"/>
        <v>9169.33</v>
      </c>
      <c r="AA107" s="655">
        <v>1000</v>
      </c>
      <c r="AB107" s="12"/>
      <c r="AC107" s="655">
        <v>1000</v>
      </c>
      <c r="AD107" s="627">
        <f t="shared" si="92"/>
        <v>111031.95999999999</v>
      </c>
      <c r="AE107" s="624">
        <f t="shared" si="81"/>
        <v>3664054.6799999997</v>
      </c>
      <c r="AF107" s="628">
        <f t="shared" si="94"/>
        <v>183745.31843950108</v>
      </c>
      <c r="AG107" s="628">
        <f t="shared" si="93"/>
        <v>-393535.60111162299</v>
      </c>
      <c r="AH107" s="14">
        <v>33</v>
      </c>
      <c r="AI107" s="629">
        <f t="shared" si="69"/>
        <v>3664054.6799999997</v>
      </c>
    </row>
    <row r="108" spans="1:35" x14ac:dyDescent="0.2">
      <c r="A108" s="616" t="s">
        <v>5382</v>
      </c>
      <c r="B108" s="622">
        <v>2</v>
      </c>
      <c r="C108" s="624">
        <v>7505.84</v>
      </c>
      <c r="D108" s="625"/>
      <c r="E108" s="625"/>
      <c r="F108" s="625"/>
      <c r="G108" s="625"/>
      <c r="H108" s="625"/>
      <c r="I108" s="625"/>
      <c r="J108" s="625"/>
      <c r="K108" s="626">
        <v>7505.8421487111018</v>
      </c>
      <c r="L108" s="655">
        <v>1000</v>
      </c>
      <c r="M108" s="625"/>
      <c r="N108" s="626">
        <f t="shared" si="91"/>
        <v>1000</v>
      </c>
      <c r="O108" s="627">
        <f>SUM(K108:L108)*2</f>
        <v>17011.684297422202</v>
      </c>
      <c r="P108" s="624">
        <f>+K108*2*12+2000</f>
        <v>182140.21156906645</v>
      </c>
      <c r="Q108" s="14">
        <v>2</v>
      </c>
      <c r="R108" s="618">
        <v>9329.25</v>
      </c>
      <c r="S108" s="12"/>
      <c r="T108" s="12"/>
      <c r="U108" s="12"/>
      <c r="V108" s="12"/>
      <c r="W108" s="12"/>
      <c r="X108" s="12"/>
      <c r="Y108" s="12"/>
      <c r="Z108" s="632">
        <f t="shared" si="73"/>
        <v>9329.25</v>
      </c>
      <c r="AA108" s="655">
        <v>1000</v>
      </c>
      <c r="AB108" s="12"/>
      <c r="AC108" s="655">
        <v>1000</v>
      </c>
      <c r="AD108" s="627">
        <f t="shared" si="92"/>
        <v>112951</v>
      </c>
      <c r="AE108" s="624">
        <f t="shared" si="81"/>
        <v>225902</v>
      </c>
      <c r="AF108" s="628">
        <f t="shared" si="94"/>
        <v>-95939.315702577791</v>
      </c>
      <c r="AG108" s="628">
        <f t="shared" si="93"/>
        <v>-43761.78843093355</v>
      </c>
      <c r="AH108" s="14">
        <v>2</v>
      </c>
      <c r="AI108" s="629">
        <f t="shared" si="69"/>
        <v>225902</v>
      </c>
    </row>
    <row r="109" spans="1:35" x14ac:dyDescent="0.2">
      <c r="A109" s="616" t="s">
        <v>5383</v>
      </c>
      <c r="B109" s="622">
        <v>27</v>
      </c>
      <c r="C109" s="624">
        <v>9020.17</v>
      </c>
      <c r="D109" s="625"/>
      <c r="E109" s="625"/>
      <c r="F109" s="625"/>
      <c r="G109" s="625"/>
      <c r="H109" s="625"/>
      <c r="I109" s="625"/>
      <c r="J109" s="625"/>
      <c r="K109" s="626">
        <v>9020.1725848938422</v>
      </c>
      <c r="L109" s="655">
        <v>1000</v>
      </c>
      <c r="M109" s="625"/>
      <c r="N109" s="626">
        <f t="shared" si="91"/>
        <v>1000</v>
      </c>
      <c r="O109" s="627">
        <f>SUM(K109:L109)*27</f>
        <v>270544.65979213372</v>
      </c>
      <c r="P109" s="624">
        <f>+K109*27*12+27000</f>
        <v>2949535.9175056051</v>
      </c>
      <c r="Q109" s="14">
        <v>27</v>
      </c>
      <c r="R109" s="618">
        <v>10138.11</v>
      </c>
      <c r="S109" s="12"/>
      <c r="T109" s="12"/>
      <c r="U109" s="12"/>
      <c r="V109" s="12"/>
      <c r="W109" s="12"/>
      <c r="X109" s="12"/>
      <c r="Y109" s="12"/>
      <c r="Z109" s="632">
        <f t="shared" si="73"/>
        <v>10138.11</v>
      </c>
      <c r="AA109" s="655">
        <v>1000</v>
      </c>
      <c r="AB109" s="12"/>
      <c r="AC109" s="655">
        <v>1000</v>
      </c>
      <c r="AD109" s="627">
        <f t="shared" si="92"/>
        <v>122657.32</v>
      </c>
      <c r="AE109" s="624">
        <f t="shared" si="81"/>
        <v>3311747.64</v>
      </c>
      <c r="AF109" s="628">
        <f t="shared" si="94"/>
        <v>147887.33979213372</v>
      </c>
      <c r="AG109" s="628">
        <f t="shared" si="93"/>
        <v>-362211.72249439498</v>
      </c>
      <c r="AH109" s="14">
        <v>27</v>
      </c>
      <c r="AI109" s="629">
        <f t="shared" si="69"/>
        <v>3311747.64</v>
      </c>
    </row>
    <row r="110" spans="1:35" x14ac:dyDescent="0.2">
      <c r="A110" s="616" t="s">
        <v>5384</v>
      </c>
      <c r="B110" s="622">
        <v>245</v>
      </c>
      <c r="C110" s="624">
        <v>4055.38</v>
      </c>
      <c r="D110" s="625"/>
      <c r="E110" s="625"/>
      <c r="F110" s="625"/>
      <c r="G110" s="625"/>
      <c r="H110" s="625"/>
      <c r="I110" s="625"/>
      <c r="J110" s="625"/>
      <c r="K110" s="626">
        <v>4055.3867385895264</v>
      </c>
      <c r="L110" s="655">
        <v>1000</v>
      </c>
      <c r="M110" s="625"/>
      <c r="N110" s="626">
        <f t="shared" si="91"/>
        <v>1000</v>
      </c>
      <c r="O110" s="627">
        <f>SUM(K110:L110)*245</f>
        <v>1238569.750954434</v>
      </c>
      <c r="P110" s="624">
        <f>+K110*245*11+245000</f>
        <v>11174267.260498773</v>
      </c>
      <c r="Q110" s="14">
        <v>258</v>
      </c>
      <c r="R110" s="618">
        <v>5045.83</v>
      </c>
      <c r="S110" s="12"/>
      <c r="T110" s="12"/>
      <c r="U110" s="12"/>
      <c r="V110" s="12"/>
      <c r="W110" s="12"/>
      <c r="X110" s="12"/>
      <c r="Y110" s="12"/>
      <c r="Z110" s="632">
        <f t="shared" si="73"/>
        <v>5045.83</v>
      </c>
      <c r="AA110" s="655">
        <v>1000</v>
      </c>
      <c r="AB110" s="12"/>
      <c r="AC110" s="655">
        <v>1000</v>
      </c>
      <c r="AD110" s="627">
        <f t="shared" si="92"/>
        <v>61549.96</v>
      </c>
      <c r="AE110" s="624">
        <f t="shared" si="81"/>
        <v>15879889.68</v>
      </c>
      <c r="AF110" s="628">
        <f t="shared" si="94"/>
        <v>1177019.7909544341</v>
      </c>
      <c r="AG110" s="628">
        <f t="shared" si="93"/>
        <v>-4705622.4195012264</v>
      </c>
      <c r="AH110" s="14">
        <v>258</v>
      </c>
      <c r="AI110" s="629">
        <f t="shared" si="69"/>
        <v>15879889.68</v>
      </c>
    </row>
    <row r="111" spans="1:35" x14ac:dyDescent="0.2">
      <c r="A111" s="616" t="s">
        <v>5385</v>
      </c>
      <c r="B111" s="622">
        <v>53</v>
      </c>
      <c r="C111" s="624">
        <v>4526.09</v>
      </c>
      <c r="D111" s="625"/>
      <c r="E111" s="625"/>
      <c r="F111" s="625"/>
      <c r="G111" s="625"/>
      <c r="H111" s="625"/>
      <c r="I111" s="625"/>
      <c r="J111" s="625"/>
      <c r="K111" s="626">
        <v>4526.09755795806</v>
      </c>
      <c r="L111" s="655">
        <v>1000</v>
      </c>
      <c r="M111" s="625"/>
      <c r="N111" s="626">
        <f t="shared" si="91"/>
        <v>1000</v>
      </c>
      <c r="O111" s="627">
        <f>SUM(K111:L111)*48</f>
        <v>265252.68278198689</v>
      </c>
      <c r="P111" s="624">
        <f>+K111*53*12+53000</f>
        <v>2931598.0468613263</v>
      </c>
      <c r="Q111" s="14">
        <v>53</v>
      </c>
      <c r="R111" s="618">
        <v>5634.26</v>
      </c>
      <c r="S111" s="12"/>
      <c r="T111" s="12"/>
      <c r="U111" s="12"/>
      <c r="V111" s="12"/>
      <c r="W111" s="12"/>
      <c r="X111" s="12"/>
      <c r="Y111" s="12"/>
      <c r="Z111" s="632">
        <f t="shared" si="73"/>
        <v>5634.26</v>
      </c>
      <c r="AA111" s="655">
        <v>1000</v>
      </c>
      <c r="AB111" s="12"/>
      <c r="AC111" s="655">
        <v>1000</v>
      </c>
      <c r="AD111" s="627">
        <f t="shared" si="92"/>
        <v>68611.12</v>
      </c>
      <c r="AE111" s="624">
        <f t="shared" si="81"/>
        <v>3636389.36</v>
      </c>
      <c r="AF111" s="628">
        <f t="shared" si="94"/>
        <v>196641.5627819869</v>
      </c>
      <c r="AG111" s="628">
        <f t="shared" si="93"/>
        <v>-704791.31313867355</v>
      </c>
      <c r="AH111" s="14">
        <v>53</v>
      </c>
      <c r="AI111" s="629">
        <f t="shared" si="69"/>
        <v>3636389.36</v>
      </c>
    </row>
    <row r="112" spans="1:35" x14ac:dyDescent="0.2">
      <c r="A112" s="616" t="s">
        <v>5386</v>
      </c>
      <c r="B112" s="622">
        <v>8</v>
      </c>
      <c r="C112" s="624">
        <v>4875.37</v>
      </c>
      <c r="D112" s="625"/>
      <c r="E112" s="625"/>
      <c r="F112" s="625"/>
      <c r="G112" s="625"/>
      <c r="H112" s="625"/>
      <c r="I112" s="625"/>
      <c r="J112" s="625"/>
      <c r="K112" s="626">
        <v>4875.3742643789146</v>
      </c>
      <c r="L112" s="655">
        <v>1000</v>
      </c>
      <c r="M112" s="625"/>
      <c r="N112" s="626">
        <f t="shared" si="91"/>
        <v>1000</v>
      </c>
      <c r="O112" s="627">
        <f>SUM(K112:L112)*8</f>
        <v>47002.994115031317</v>
      </c>
      <c r="P112" s="624">
        <f>+K112*6*12+8000+55403.38</f>
        <v>414430.32703528181</v>
      </c>
      <c r="Q112" s="14">
        <v>6</v>
      </c>
      <c r="R112" s="618">
        <v>6057.23</v>
      </c>
      <c r="S112" s="12"/>
      <c r="T112" s="12"/>
      <c r="U112" s="12"/>
      <c r="V112" s="12"/>
      <c r="W112" s="12"/>
      <c r="X112" s="12"/>
      <c r="Y112" s="12"/>
      <c r="Z112" s="632">
        <f t="shared" si="73"/>
        <v>6057.23</v>
      </c>
      <c r="AA112" s="655">
        <v>1000</v>
      </c>
      <c r="AB112" s="12"/>
      <c r="AC112" s="655">
        <v>1000</v>
      </c>
      <c r="AD112" s="627">
        <f t="shared" si="92"/>
        <v>73686.759999999995</v>
      </c>
      <c r="AE112" s="624">
        <f t="shared" si="81"/>
        <v>442120.55999999994</v>
      </c>
      <c r="AF112" s="628">
        <f t="shared" si="94"/>
        <v>-26683.765884968678</v>
      </c>
      <c r="AG112" s="628">
        <f t="shared" si="93"/>
        <v>-27690.232964718132</v>
      </c>
      <c r="AH112" s="14">
        <v>6</v>
      </c>
      <c r="AI112" s="629">
        <f t="shared" si="69"/>
        <v>442120.55999999994</v>
      </c>
    </row>
    <row r="113" spans="1:35" x14ac:dyDescent="0.2">
      <c r="A113" s="616" t="s">
        <v>5387</v>
      </c>
      <c r="B113" s="622">
        <v>1</v>
      </c>
      <c r="C113" s="624">
        <v>4852.16</v>
      </c>
      <c r="D113" s="625"/>
      <c r="E113" s="625"/>
      <c r="F113" s="625"/>
      <c r="G113" s="625"/>
      <c r="H113" s="625"/>
      <c r="I113" s="625"/>
      <c r="J113" s="625"/>
      <c r="K113" s="626">
        <v>4852.1627238476149</v>
      </c>
      <c r="L113" s="655">
        <v>1000</v>
      </c>
      <c r="M113" s="625"/>
      <c r="N113" s="626">
        <f t="shared" si="91"/>
        <v>1000</v>
      </c>
      <c r="O113" s="627">
        <f t="shared" si="95"/>
        <v>5852.1627238476149</v>
      </c>
      <c r="P113" s="624">
        <f>+K113*12+1000</f>
        <v>59225.952686171382</v>
      </c>
      <c r="Q113" s="14">
        <v>1</v>
      </c>
      <c r="R113" s="618">
        <v>5703.32</v>
      </c>
      <c r="S113" s="12"/>
      <c r="T113" s="12"/>
      <c r="U113" s="12"/>
      <c r="V113" s="12"/>
      <c r="W113" s="12"/>
      <c r="X113" s="12"/>
      <c r="Y113" s="12"/>
      <c r="Z113" s="632">
        <f t="shared" si="73"/>
        <v>5703.32</v>
      </c>
      <c r="AA113" s="655">
        <v>1000</v>
      </c>
      <c r="AB113" s="12"/>
      <c r="AC113" s="655">
        <v>1000</v>
      </c>
      <c r="AD113" s="627">
        <f t="shared" si="92"/>
        <v>69439.839999999997</v>
      </c>
      <c r="AE113" s="624">
        <f t="shared" si="81"/>
        <v>69439.839999999997</v>
      </c>
      <c r="AF113" s="628">
        <f t="shared" si="94"/>
        <v>-63587.677276152383</v>
      </c>
      <c r="AG113" s="628">
        <f t="shared" si="93"/>
        <v>-10213.887313828614</v>
      </c>
      <c r="AH113" s="14">
        <v>1</v>
      </c>
      <c r="AI113" s="629">
        <f t="shared" si="69"/>
        <v>69439.839999999997</v>
      </c>
    </row>
    <row r="114" spans="1:35" x14ac:dyDescent="0.2">
      <c r="A114" s="616" t="s">
        <v>5388</v>
      </c>
      <c r="B114" s="622">
        <v>18</v>
      </c>
      <c r="C114" s="624">
        <v>5080.1899999999996</v>
      </c>
      <c r="D114" s="625"/>
      <c r="E114" s="625"/>
      <c r="F114" s="625"/>
      <c r="G114" s="625"/>
      <c r="H114" s="625"/>
      <c r="I114" s="625"/>
      <c r="J114" s="625"/>
      <c r="K114" s="626">
        <v>5080.1959152177687</v>
      </c>
      <c r="L114" s="655">
        <v>1000</v>
      </c>
      <c r="M114" s="625"/>
      <c r="N114" s="626">
        <f t="shared" si="91"/>
        <v>1000</v>
      </c>
      <c r="O114" s="627">
        <f>SUM(K114:L114)*18</f>
        <v>109443.52647391983</v>
      </c>
      <c r="P114" s="624">
        <f>+K114*18*12+18000</f>
        <v>1115322.3176870379</v>
      </c>
      <c r="Q114" s="14">
        <v>18</v>
      </c>
      <c r="R114" s="618">
        <v>6246.97</v>
      </c>
      <c r="S114" s="12"/>
      <c r="T114" s="12"/>
      <c r="U114" s="12"/>
      <c r="V114" s="12"/>
      <c r="W114" s="12"/>
      <c r="X114" s="12"/>
      <c r="Y114" s="12"/>
      <c r="Z114" s="632">
        <f t="shared" si="73"/>
        <v>6246.97</v>
      </c>
      <c r="AA114" s="655">
        <v>1000</v>
      </c>
      <c r="AB114" s="12"/>
      <c r="AC114" s="655">
        <v>1000</v>
      </c>
      <c r="AD114" s="627">
        <f t="shared" si="92"/>
        <v>75963.64</v>
      </c>
      <c r="AE114" s="624">
        <f t="shared" si="81"/>
        <v>1367345.52</v>
      </c>
      <c r="AF114" s="628">
        <f t="shared" si="94"/>
        <v>33479.886473919832</v>
      </c>
      <c r="AG114" s="628">
        <f t="shared" si="93"/>
        <v>-252023.20231296215</v>
      </c>
      <c r="AH114" s="14">
        <v>18</v>
      </c>
      <c r="AI114" s="629">
        <f t="shared" si="69"/>
        <v>1367345.52</v>
      </c>
    </row>
    <row r="115" spans="1:35" x14ac:dyDescent="0.2">
      <c r="A115" s="616" t="s">
        <v>5389</v>
      </c>
      <c r="B115" s="622">
        <v>85</v>
      </c>
      <c r="C115" s="624">
        <v>4062.97</v>
      </c>
      <c r="D115" s="625"/>
      <c r="E115" s="625"/>
      <c r="F115" s="625"/>
      <c r="G115" s="625"/>
      <c r="H115" s="625"/>
      <c r="I115" s="625"/>
      <c r="J115" s="625"/>
      <c r="K115" s="626">
        <v>4062.9790306606301</v>
      </c>
      <c r="L115" s="655">
        <v>1000</v>
      </c>
      <c r="M115" s="625"/>
      <c r="N115" s="626">
        <f t="shared" si="91"/>
        <v>1000</v>
      </c>
      <c r="O115" s="627">
        <f>SUM(K115:L115)*85</f>
        <v>430353.21760615357</v>
      </c>
      <c r="P115" s="624">
        <f>+K115*84*12+85000</f>
        <v>4180482.8629059149</v>
      </c>
      <c r="Q115" s="14">
        <v>95</v>
      </c>
      <c r="R115" s="618">
        <v>4887.28</v>
      </c>
      <c r="S115" s="12"/>
      <c r="T115" s="12"/>
      <c r="U115" s="12"/>
      <c r="V115" s="12"/>
      <c r="W115" s="12"/>
      <c r="X115" s="12"/>
      <c r="Y115" s="12"/>
      <c r="Z115" s="632">
        <f t="shared" si="73"/>
        <v>4887.28</v>
      </c>
      <c r="AA115" s="655">
        <v>1000</v>
      </c>
      <c r="AB115" s="12"/>
      <c r="AC115" s="655">
        <v>1000</v>
      </c>
      <c r="AD115" s="627">
        <f t="shared" si="92"/>
        <v>59647.360000000001</v>
      </c>
      <c r="AE115" s="624">
        <f t="shared" si="81"/>
        <v>5666499.2000000002</v>
      </c>
      <c r="AF115" s="628">
        <f t="shared" si="94"/>
        <v>370705.85760615359</v>
      </c>
      <c r="AG115" s="628">
        <f t="shared" si="93"/>
        <v>-1486016.3370940853</v>
      </c>
      <c r="AH115" s="14">
        <v>95</v>
      </c>
      <c r="AI115" s="629">
        <f t="shared" si="69"/>
        <v>5666499.2000000002</v>
      </c>
    </row>
    <row r="116" spans="1:35" x14ac:dyDescent="0.2">
      <c r="A116" s="616" t="s">
        <v>5390</v>
      </c>
      <c r="B116" s="622">
        <v>12</v>
      </c>
      <c r="C116" s="624">
        <v>4260.66</v>
      </c>
      <c r="D116" s="625"/>
      <c r="E116" s="625"/>
      <c r="F116" s="625"/>
      <c r="G116" s="625"/>
      <c r="H116" s="625"/>
      <c r="I116" s="625"/>
      <c r="J116" s="625"/>
      <c r="K116" s="626">
        <v>4260.6644465748241</v>
      </c>
      <c r="L116" s="655">
        <v>1000</v>
      </c>
      <c r="M116" s="625"/>
      <c r="N116" s="626">
        <f t="shared" si="91"/>
        <v>1000</v>
      </c>
      <c r="O116" s="627">
        <f>SUM(K116:L116)*12</f>
        <v>63127.973358897885</v>
      </c>
      <c r="P116" s="624">
        <f>+K116*12*12+12000</f>
        <v>625535.68030677456</v>
      </c>
      <c r="Q116" s="14">
        <v>12</v>
      </c>
      <c r="R116" s="618">
        <v>5121.0600000000004</v>
      </c>
      <c r="S116" s="12"/>
      <c r="T116" s="12"/>
      <c r="U116" s="12"/>
      <c r="V116" s="12"/>
      <c r="W116" s="12"/>
      <c r="X116" s="12"/>
      <c r="Y116" s="12"/>
      <c r="Z116" s="632">
        <f t="shared" si="73"/>
        <v>5121.0600000000004</v>
      </c>
      <c r="AA116" s="655">
        <v>1000</v>
      </c>
      <c r="AB116" s="12"/>
      <c r="AC116" s="655">
        <v>1000</v>
      </c>
      <c r="AD116" s="627">
        <f t="shared" si="92"/>
        <v>62452.72</v>
      </c>
      <c r="AE116" s="624">
        <f t="shared" si="81"/>
        <v>749432.64</v>
      </c>
      <c r="AF116" s="628">
        <f t="shared" si="94"/>
        <v>675.25335889788403</v>
      </c>
      <c r="AG116" s="628">
        <f t="shared" si="93"/>
        <v>-123896.95969322545</v>
      </c>
      <c r="AH116" s="14">
        <v>12</v>
      </c>
      <c r="AI116" s="629">
        <f t="shared" si="69"/>
        <v>749432.64</v>
      </c>
    </row>
    <row r="117" spans="1:35" x14ac:dyDescent="0.2">
      <c r="A117" s="616" t="s">
        <v>5391</v>
      </c>
      <c r="B117" s="622">
        <v>5</v>
      </c>
      <c r="C117" s="624">
        <v>4668.08</v>
      </c>
      <c r="D117" s="625"/>
      <c r="E117" s="625"/>
      <c r="F117" s="625"/>
      <c r="G117" s="625"/>
      <c r="H117" s="625"/>
      <c r="I117" s="625"/>
      <c r="J117" s="625"/>
      <c r="K117" s="626">
        <v>4668.0881992210088</v>
      </c>
      <c r="L117" s="655">
        <v>1000</v>
      </c>
      <c r="M117" s="625"/>
      <c r="N117" s="626">
        <f t="shared" si="91"/>
        <v>1000</v>
      </c>
      <c r="O117" s="627">
        <f>SUM(K117:L117)*5</f>
        <v>28340.440996105044</v>
      </c>
      <c r="P117" s="624">
        <f>+K117*5*12+5000</f>
        <v>285085.29195326054</v>
      </c>
      <c r="Q117" s="14">
        <v>5</v>
      </c>
      <c r="R117" s="618">
        <v>5618.03</v>
      </c>
      <c r="S117" s="12"/>
      <c r="T117" s="12"/>
      <c r="U117" s="12"/>
      <c r="V117" s="12"/>
      <c r="W117" s="12"/>
      <c r="X117" s="12"/>
      <c r="Y117" s="12"/>
      <c r="Z117" s="632">
        <f t="shared" si="73"/>
        <v>5618.03</v>
      </c>
      <c r="AA117" s="655">
        <v>1000</v>
      </c>
      <c r="AB117" s="12"/>
      <c r="AC117" s="655">
        <v>1000</v>
      </c>
      <c r="AD117" s="627">
        <f t="shared" si="92"/>
        <v>68416.36</v>
      </c>
      <c r="AE117" s="624">
        <f t="shared" si="81"/>
        <v>342081.8</v>
      </c>
      <c r="AF117" s="628">
        <f t="shared" si="94"/>
        <v>-40075.91900389496</v>
      </c>
      <c r="AG117" s="628">
        <f t="shared" si="93"/>
        <v>-56996.508046739444</v>
      </c>
      <c r="AH117" s="14">
        <v>5</v>
      </c>
      <c r="AI117" s="629">
        <f t="shared" si="69"/>
        <v>342081.8</v>
      </c>
    </row>
    <row r="118" spans="1:35" x14ac:dyDescent="0.2">
      <c r="A118" s="616" t="s">
        <v>5392</v>
      </c>
      <c r="B118" s="622">
        <v>21</v>
      </c>
      <c r="C118" s="624">
        <v>4884.72</v>
      </c>
      <c r="D118" s="625"/>
      <c r="E118" s="625"/>
      <c r="F118" s="625"/>
      <c r="G118" s="625"/>
      <c r="H118" s="625"/>
      <c r="I118" s="625"/>
      <c r="J118" s="625"/>
      <c r="K118" s="626">
        <v>4884.7270517985244</v>
      </c>
      <c r="L118" s="655">
        <v>1000</v>
      </c>
      <c r="M118" s="625"/>
      <c r="N118" s="626">
        <f t="shared" si="91"/>
        <v>1000</v>
      </c>
      <c r="O118" s="627">
        <f>SUM(K118:L118)*19</f>
        <v>111809.81398417197</v>
      </c>
      <c r="P118" s="624">
        <f>+K118*21*12+21000</f>
        <v>1251951.2170532281</v>
      </c>
      <c r="Q118" s="14">
        <v>19</v>
      </c>
      <c r="R118" s="618">
        <v>5968.01</v>
      </c>
      <c r="S118" s="12"/>
      <c r="T118" s="12"/>
      <c r="U118" s="12"/>
      <c r="V118" s="12"/>
      <c r="W118" s="12"/>
      <c r="X118" s="12"/>
      <c r="Y118" s="12"/>
      <c r="Z118" s="632">
        <f t="shared" si="73"/>
        <v>5968.01</v>
      </c>
      <c r="AA118" s="655">
        <v>1000</v>
      </c>
      <c r="AB118" s="12"/>
      <c r="AC118" s="655">
        <v>1000</v>
      </c>
      <c r="AD118" s="627">
        <f t="shared" si="92"/>
        <v>72616.12</v>
      </c>
      <c r="AE118" s="624">
        <f t="shared" si="81"/>
        <v>1379706.2799999998</v>
      </c>
      <c r="AF118" s="628">
        <f t="shared" si="94"/>
        <v>39193.693984171972</v>
      </c>
      <c r="AG118" s="628">
        <f t="shared" si="93"/>
        <v>-127755.06294677174</v>
      </c>
      <c r="AH118" s="14">
        <v>19</v>
      </c>
      <c r="AI118" s="629">
        <f t="shared" si="69"/>
        <v>1379706.2799999998</v>
      </c>
    </row>
    <row r="119" spans="1:35" x14ac:dyDescent="0.2">
      <c r="A119" s="616" t="s">
        <v>5393</v>
      </c>
      <c r="B119" s="622">
        <v>32</v>
      </c>
      <c r="C119" s="624">
        <v>4048.62</v>
      </c>
      <c r="D119" s="625"/>
      <c r="E119" s="625"/>
      <c r="F119" s="625"/>
      <c r="G119" s="625"/>
      <c r="H119" s="625"/>
      <c r="I119" s="625"/>
      <c r="J119" s="625"/>
      <c r="K119" s="626">
        <v>4048.6299014651891</v>
      </c>
      <c r="L119" s="655">
        <v>1000</v>
      </c>
      <c r="M119" s="625"/>
      <c r="N119" s="626">
        <f t="shared" si="91"/>
        <v>1000</v>
      </c>
      <c r="O119" s="627">
        <f>SUM(K119:L119)*31</f>
        <v>156507.52694542083</v>
      </c>
      <c r="P119" s="624">
        <f>+K119*32*12+32000</f>
        <v>1586673.8821626327</v>
      </c>
      <c r="Q119" s="14">
        <v>34</v>
      </c>
      <c r="R119" s="618">
        <v>4807.41</v>
      </c>
      <c r="S119" s="12"/>
      <c r="T119" s="12"/>
      <c r="U119" s="12"/>
      <c r="V119" s="12"/>
      <c r="W119" s="12"/>
      <c r="X119" s="12"/>
      <c r="Y119" s="12"/>
      <c r="Z119" s="632">
        <f t="shared" si="73"/>
        <v>4807.41</v>
      </c>
      <c r="AA119" s="655">
        <v>1000</v>
      </c>
      <c r="AB119" s="12"/>
      <c r="AC119" s="655">
        <v>1000</v>
      </c>
      <c r="AD119" s="627">
        <f t="shared" si="92"/>
        <v>58688.92</v>
      </c>
      <c r="AE119" s="624">
        <f t="shared" si="81"/>
        <v>1995423.28</v>
      </c>
      <c r="AF119" s="628">
        <f t="shared" si="94"/>
        <v>97818.606945420834</v>
      </c>
      <c r="AG119" s="628">
        <f t="shared" si="93"/>
        <v>-408749.39783736737</v>
      </c>
      <c r="AH119" s="14">
        <v>34</v>
      </c>
      <c r="AI119" s="629">
        <f t="shared" si="69"/>
        <v>1995423.28</v>
      </c>
    </row>
    <row r="120" spans="1:35" x14ac:dyDescent="0.2">
      <c r="A120" s="616" t="s">
        <v>5394</v>
      </c>
      <c r="B120" s="622">
        <v>1</v>
      </c>
      <c r="C120" s="624">
        <v>4067.4</v>
      </c>
      <c r="D120" s="625"/>
      <c r="E120" s="625"/>
      <c r="F120" s="625"/>
      <c r="G120" s="625"/>
      <c r="H120" s="625"/>
      <c r="I120" s="625"/>
      <c r="J120" s="625"/>
      <c r="K120" s="626">
        <v>4067.4015631245879</v>
      </c>
      <c r="L120" s="626">
        <v>1000</v>
      </c>
      <c r="M120" s="625"/>
      <c r="N120" s="626">
        <f t="shared" si="91"/>
        <v>1000</v>
      </c>
      <c r="O120" s="627">
        <f t="shared" si="95"/>
        <v>5067.4015631245875</v>
      </c>
      <c r="P120" s="624">
        <f>+K120*12+1000</f>
        <v>49808.818757495057</v>
      </c>
      <c r="Q120" s="14">
        <v>1</v>
      </c>
      <c r="R120" s="618">
        <v>4760.51</v>
      </c>
      <c r="S120" s="12"/>
      <c r="T120" s="12"/>
      <c r="U120" s="12"/>
      <c r="V120" s="12"/>
      <c r="W120" s="12"/>
      <c r="X120" s="12"/>
      <c r="Y120" s="12"/>
      <c r="Z120" s="632">
        <f t="shared" si="73"/>
        <v>4760.51</v>
      </c>
      <c r="AA120" s="626">
        <v>1000</v>
      </c>
      <c r="AB120" s="12"/>
      <c r="AC120" s="626">
        <v>1000</v>
      </c>
      <c r="AD120" s="627">
        <f t="shared" si="92"/>
        <v>58126.12</v>
      </c>
      <c r="AE120" s="624">
        <f t="shared" si="81"/>
        <v>58126.12</v>
      </c>
      <c r="AF120" s="628">
        <f t="shared" si="94"/>
        <v>-53058.718436875417</v>
      </c>
      <c r="AG120" s="628">
        <f t="shared" si="93"/>
        <v>-8317.3012425049455</v>
      </c>
      <c r="AH120" s="14">
        <v>1</v>
      </c>
      <c r="AI120" s="629">
        <f t="shared" si="69"/>
        <v>58126.12</v>
      </c>
    </row>
    <row r="121" spans="1:35" x14ac:dyDescent="0.2">
      <c r="A121" s="616" t="s">
        <v>5395</v>
      </c>
      <c r="B121" s="622">
        <v>1</v>
      </c>
      <c r="C121" s="624">
        <v>5374.34</v>
      </c>
      <c r="D121" s="625"/>
      <c r="E121" s="625"/>
      <c r="F121" s="625"/>
      <c r="G121" s="625"/>
      <c r="H121" s="625"/>
      <c r="I121" s="625"/>
      <c r="J121" s="625"/>
      <c r="K121" s="626">
        <v>5374.3438600372319</v>
      </c>
      <c r="L121" s="626">
        <v>1000</v>
      </c>
      <c r="M121" s="625"/>
      <c r="N121" s="626">
        <f t="shared" si="91"/>
        <v>1000</v>
      </c>
      <c r="O121" s="627">
        <f t="shared" si="95"/>
        <v>6374.3438600372319</v>
      </c>
      <c r="P121" s="624">
        <f>+K121*12+1000</f>
        <v>65492.126320446783</v>
      </c>
      <c r="Q121" s="14">
        <v>1</v>
      </c>
      <c r="R121" s="618">
        <v>6320.3</v>
      </c>
      <c r="S121" s="12"/>
      <c r="T121" s="12"/>
      <c r="U121" s="12"/>
      <c r="V121" s="12"/>
      <c r="W121" s="12"/>
      <c r="X121" s="12"/>
      <c r="Y121" s="12"/>
      <c r="Z121" s="632">
        <f t="shared" si="73"/>
        <v>6320.3</v>
      </c>
      <c r="AA121" s="626">
        <v>1000</v>
      </c>
      <c r="AB121" s="12"/>
      <c r="AC121" s="626">
        <v>1000</v>
      </c>
      <c r="AD121" s="627">
        <f t="shared" si="92"/>
        <v>76843.600000000006</v>
      </c>
      <c r="AE121" s="624">
        <f t="shared" si="81"/>
        <v>76843.600000000006</v>
      </c>
      <c r="AF121" s="628">
        <f t="shared" si="94"/>
        <v>-70469.256139962774</v>
      </c>
      <c r="AG121" s="628">
        <f t="shared" si="93"/>
        <v>-11351.473679553223</v>
      </c>
      <c r="AH121" s="14">
        <v>1</v>
      </c>
      <c r="AI121" s="629">
        <f t="shared" si="69"/>
        <v>76843.600000000006</v>
      </c>
    </row>
    <row r="122" spans="1:35" x14ac:dyDescent="0.2">
      <c r="A122" s="616" t="s">
        <v>5396</v>
      </c>
      <c r="B122" s="622">
        <v>2</v>
      </c>
      <c r="C122" s="624">
        <v>3649.79</v>
      </c>
      <c r="D122" s="625"/>
      <c r="E122" s="625"/>
      <c r="F122" s="625"/>
      <c r="G122" s="625"/>
      <c r="H122" s="625"/>
      <c r="I122" s="625"/>
      <c r="J122" s="625"/>
      <c r="K122" s="626">
        <v>3649.7914145173404</v>
      </c>
      <c r="L122" s="626">
        <v>1000</v>
      </c>
      <c r="M122" s="625"/>
      <c r="N122" s="626">
        <f t="shared" si="91"/>
        <v>1000</v>
      </c>
      <c r="O122" s="627">
        <f>SUM(K122:L122)*2</f>
        <v>9299.5828290346799</v>
      </c>
      <c r="P122" s="624">
        <f>+K122*2*12+2000</f>
        <v>89594.993948416173</v>
      </c>
      <c r="Q122" s="14">
        <v>2</v>
      </c>
      <c r="R122" s="618">
        <v>4295.43</v>
      </c>
      <c r="S122" s="12"/>
      <c r="T122" s="12"/>
      <c r="U122" s="12"/>
      <c r="V122" s="12"/>
      <c r="W122" s="12"/>
      <c r="X122" s="12"/>
      <c r="Y122" s="12"/>
      <c r="Z122" s="632">
        <f t="shared" si="73"/>
        <v>4295.43</v>
      </c>
      <c r="AA122" s="626">
        <v>1000</v>
      </c>
      <c r="AB122" s="12"/>
      <c r="AC122" s="626">
        <v>1000</v>
      </c>
      <c r="AD122" s="627">
        <f t="shared" si="92"/>
        <v>52545.16</v>
      </c>
      <c r="AE122" s="624">
        <f t="shared" si="81"/>
        <v>105090.32</v>
      </c>
      <c r="AF122" s="628">
        <f t="shared" si="94"/>
        <v>-43245.57717096532</v>
      </c>
      <c r="AG122" s="628">
        <f t="shared" si="93"/>
        <v>-15495.326051583834</v>
      </c>
      <c r="AH122" s="14">
        <v>2</v>
      </c>
      <c r="AI122" s="629">
        <f t="shared" si="69"/>
        <v>105090.32</v>
      </c>
    </row>
    <row r="123" spans="1:35" x14ac:dyDescent="0.2">
      <c r="A123" s="616" t="s">
        <v>5397</v>
      </c>
      <c r="B123" s="622">
        <v>2</v>
      </c>
      <c r="C123" s="624">
        <v>4308.95</v>
      </c>
      <c r="D123" s="625"/>
      <c r="E123" s="625"/>
      <c r="F123" s="625"/>
      <c r="G123" s="625"/>
      <c r="H123" s="625"/>
      <c r="I123" s="625"/>
      <c r="J123" s="625"/>
      <c r="K123" s="626">
        <v>4308.9569474532209</v>
      </c>
      <c r="L123" s="626">
        <v>1000</v>
      </c>
      <c r="M123" s="625"/>
      <c r="N123" s="626">
        <f t="shared" si="91"/>
        <v>1000</v>
      </c>
      <c r="O123" s="627">
        <f t="shared" si="95"/>
        <v>5308.9569474532209</v>
      </c>
      <c r="P123" s="624">
        <f>+K123*2*12+2000</f>
        <v>105414.96673887729</v>
      </c>
      <c r="Q123" s="14">
        <v>1</v>
      </c>
      <c r="R123" s="618">
        <v>4998.91</v>
      </c>
      <c r="S123" s="12"/>
      <c r="T123" s="12"/>
      <c r="U123" s="12"/>
      <c r="V123" s="12"/>
      <c r="W123" s="12"/>
      <c r="X123" s="12"/>
      <c r="Y123" s="12"/>
      <c r="Z123" s="632">
        <f t="shared" si="73"/>
        <v>4998.91</v>
      </c>
      <c r="AA123" s="626">
        <v>1000</v>
      </c>
      <c r="AB123" s="12"/>
      <c r="AC123" s="626">
        <v>1000</v>
      </c>
      <c r="AD123" s="627">
        <f t="shared" si="92"/>
        <v>60986.92</v>
      </c>
      <c r="AE123" s="624">
        <f t="shared" si="81"/>
        <v>60986.92</v>
      </c>
      <c r="AF123" s="628">
        <f t="shared" si="94"/>
        <v>-55677.96305254678</v>
      </c>
      <c r="AG123" s="628">
        <f t="shared" si="93"/>
        <v>44428.046738877296</v>
      </c>
      <c r="AH123" s="14">
        <v>1</v>
      </c>
      <c r="AI123" s="629">
        <f t="shared" si="69"/>
        <v>60986.92</v>
      </c>
    </row>
    <row r="124" spans="1:35" x14ac:dyDescent="0.2">
      <c r="A124" s="616" t="s">
        <v>5398</v>
      </c>
      <c r="B124" s="622">
        <v>1</v>
      </c>
      <c r="C124" s="624">
        <v>4716.84</v>
      </c>
      <c r="D124" s="625"/>
      <c r="E124" s="625"/>
      <c r="F124" s="625"/>
      <c r="G124" s="625"/>
      <c r="H124" s="625"/>
      <c r="I124" s="625"/>
      <c r="J124" s="625"/>
      <c r="K124" s="626">
        <v>4716.8450997826449</v>
      </c>
      <c r="L124" s="626">
        <v>1000</v>
      </c>
      <c r="M124" s="625"/>
      <c r="N124" s="626">
        <f t="shared" si="91"/>
        <v>1000</v>
      </c>
      <c r="O124" s="627">
        <f t="shared" si="95"/>
        <v>5716.8450997826449</v>
      </c>
      <c r="P124" s="624">
        <f>+K124*1+1000</f>
        <v>5716.8450997826449</v>
      </c>
      <c r="Q124" s="14">
        <v>1</v>
      </c>
      <c r="R124" s="618">
        <v>5486.15</v>
      </c>
      <c r="S124" s="12"/>
      <c r="T124" s="12"/>
      <c r="U124" s="12"/>
      <c r="V124" s="12"/>
      <c r="W124" s="12"/>
      <c r="X124" s="12"/>
      <c r="Y124" s="12"/>
      <c r="Z124" s="632">
        <f t="shared" si="73"/>
        <v>5486.15</v>
      </c>
      <c r="AA124" s="626">
        <v>1000</v>
      </c>
      <c r="AB124" s="12"/>
      <c r="AC124" s="626">
        <v>1000</v>
      </c>
      <c r="AD124" s="627">
        <f t="shared" si="92"/>
        <v>66833.799999999988</v>
      </c>
      <c r="AE124" s="624">
        <f t="shared" si="81"/>
        <v>66833.799999999988</v>
      </c>
      <c r="AF124" s="628">
        <f t="shared" si="94"/>
        <v>-61116.954900217344</v>
      </c>
      <c r="AG124" s="628">
        <f t="shared" si="93"/>
        <v>-61116.954900217344</v>
      </c>
      <c r="AH124" s="14">
        <v>1</v>
      </c>
      <c r="AI124" s="629">
        <f t="shared" si="69"/>
        <v>66833.799999999988</v>
      </c>
    </row>
    <row r="125" spans="1:35" x14ac:dyDescent="0.2">
      <c r="A125" s="616" t="s">
        <v>5399</v>
      </c>
      <c r="B125" s="622">
        <v>1</v>
      </c>
      <c r="C125" s="624">
        <v>5078.7299999999996</v>
      </c>
      <c r="D125" s="625"/>
      <c r="E125" s="625"/>
      <c r="F125" s="625"/>
      <c r="G125" s="625"/>
      <c r="H125" s="625"/>
      <c r="I125" s="625"/>
      <c r="J125" s="625"/>
      <c r="K125" s="626">
        <v>5078.7323525796864</v>
      </c>
      <c r="L125" s="626">
        <v>1000</v>
      </c>
      <c r="M125" s="625"/>
      <c r="N125" s="626">
        <f t="shared" si="91"/>
        <v>1000</v>
      </c>
      <c r="O125" s="627">
        <f t="shared" si="95"/>
        <v>6078.7323525796864</v>
      </c>
      <c r="P125" s="624">
        <f>+K125*12+1000</f>
        <v>61944.788230956241</v>
      </c>
      <c r="Q125" s="14">
        <v>1</v>
      </c>
      <c r="R125" s="618">
        <v>6028.55</v>
      </c>
      <c r="S125" s="12"/>
      <c r="T125" s="12"/>
      <c r="U125" s="12"/>
      <c r="V125" s="12"/>
      <c r="W125" s="12"/>
      <c r="X125" s="12"/>
      <c r="Y125" s="12"/>
      <c r="Z125" s="632">
        <f>+R125</f>
        <v>6028.55</v>
      </c>
      <c r="AA125" s="626">
        <v>1000</v>
      </c>
      <c r="AB125" s="12"/>
      <c r="AC125" s="626">
        <v>1000</v>
      </c>
      <c r="AD125" s="627">
        <f>(Z125*12)+AA125</f>
        <v>73342.600000000006</v>
      </c>
      <c r="AE125" s="624">
        <f t="shared" si="81"/>
        <v>73342.600000000006</v>
      </c>
      <c r="AF125" s="628">
        <f t="shared" si="94"/>
        <v>-67263.867647420324</v>
      </c>
      <c r="AG125" s="628">
        <f t="shared" si="93"/>
        <v>-11397.811769043765</v>
      </c>
      <c r="AH125" s="14">
        <v>1</v>
      </c>
      <c r="AI125" s="629">
        <f t="shared" si="69"/>
        <v>73342.600000000006</v>
      </c>
    </row>
    <row r="126" spans="1:35" x14ac:dyDescent="0.2">
      <c r="A126" s="619" t="s">
        <v>5400</v>
      </c>
      <c r="B126" s="634">
        <v>75</v>
      </c>
      <c r="C126" s="638">
        <v>4782.42</v>
      </c>
      <c r="D126" s="639"/>
      <c r="E126" s="639"/>
      <c r="F126" s="639"/>
      <c r="G126" s="639"/>
      <c r="H126" s="639"/>
      <c r="I126" s="639"/>
      <c r="J126" s="639"/>
      <c r="K126" s="640">
        <f>+C126</f>
        <v>4782.42</v>
      </c>
      <c r="L126" s="640">
        <v>1000</v>
      </c>
      <c r="M126" s="639"/>
      <c r="N126" s="640">
        <f>+L126</f>
        <v>1000</v>
      </c>
      <c r="O126" s="641">
        <f t="shared" si="95"/>
        <v>5782.42</v>
      </c>
      <c r="P126" s="638">
        <f>+K126*53*11+45000</f>
        <v>2833150.8600000003</v>
      </c>
      <c r="Q126" s="644">
        <v>64</v>
      </c>
      <c r="R126" s="645">
        <v>531.34</v>
      </c>
      <c r="S126" s="12"/>
      <c r="T126" s="12"/>
      <c r="U126" s="12"/>
      <c r="V126" s="12"/>
      <c r="W126" s="12"/>
      <c r="X126" s="12"/>
      <c r="Y126" s="12"/>
      <c r="Z126" s="653">
        <f t="shared" si="73"/>
        <v>531.34</v>
      </c>
      <c r="AA126" s="640">
        <v>1000</v>
      </c>
      <c r="AB126" s="12"/>
      <c r="AC126" s="640">
        <v>1000</v>
      </c>
      <c r="AD126" s="641">
        <f>(Z126*12)+AA126</f>
        <v>7376.08</v>
      </c>
      <c r="AE126" s="638">
        <f>(Z126*12*Q126)+(AA126*Q126)</f>
        <v>472069.12</v>
      </c>
      <c r="AF126" s="636">
        <f t="shared" si="94"/>
        <v>-1593.6599999999999</v>
      </c>
      <c r="AG126" s="636">
        <f t="shared" si="93"/>
        <v>2361081.7400000002</v>
      </c>
      <c r="AH126" s="644">
        <v>64</v>
      </c>
      <c r="AI126" s="621">
        <f t="shared" si="69"/>
        <v>472069.12</v>
      </c>
    </row>
    <row r="127" spans="1:35" x14ac:dyDescent="0.2">
      <c r="A127" s="619" t="s">
        <v>5401</v>
      </c>
      <c r="B127" s="634">
        <v>58</v>
      </c>
      <c r="C127" s="638">
        <f>3640.45+3914.54+6250.98+3757.16+3937.72+5375+6250.98+3640.45+3937.72+6250.98</f>
        <v>46955.979999999996</v>
      </c>
      <c r="D127" s="639"/>
      <c r="E127" s="639"/>
      <c r="F127" s="639"/>
      <c r="G127" s="639"/>
      <c r="H127" s="639"/>
      <c r="I127" s="639"/>
      <c r="J127" s="639"/>
      <c r="K127" s="640">
        <f>+C127</f>
        <v>46955.979999999996</v>
      </c>
      <c r="L127" s="640">
        <v>1000</v>
      </c>
      <c r="M127" s="639"/>
      <c r="N127" s="640">
        <f>+L127</f>
        <v>1000</v>
      </c>
      <c r="O127" s="641">
        <f t="shared" si="95"/>
        <v>47955.979999999996</v>
      </c>
      <c r="P127" s="638">
        <f>+K127*50*10.5</f>
        <v>24651889.5</v>
      </c>
      <c r="Q127" s="644">
        <v>79</v>
      </c>
      <c r="R127" s="645">
        <v>5448.76</v>
      </c>
      <c r="S127" s="12"/>
      <c r="T127" s="12"/>
      <c r="U127" s="12"/>
      <c r="V127" s="12"/>
      <c r="W127" s="12"/>
      <c r="X127" s="12"/>
      <c r="Y127" s="12"/>
      <c r="Z127" s="653">
        <f t="shared" si="73"/>
        <v>5448.76</v>
      </c>
      <c r="AA127" s="640">
        <v>1000</v>
      </c>
      <c r="AB127" s="12"/>
      <c r="AC127" s="640">
        <v>1000</v>
      </c>
      <c r="AD127" s="641">
        <f t="shared" si="92"/>
        <v>66385.119999999995</v>
      </c>
      <c r="AE127" s="638">
        <f>(Z127*12*Q127)+(AA127*Q127)</f>
        <v>5244424.4800000004</v>
      </c>
      <c r="AF127" s="636">
        <f t="shared" si="94"/>
        <v>-18429.14</v>
      </c>
      <c r="AG127" s="636">
        <f t="shared" si="93"/>
        <v>19407465.02</v>
      </c>
      <c r="AH127" s="644">
        <v>79</v>
      </c>
      <c r="AI127" s="621">
        <f t="shared" si="69"/>
        <v>5244424.4800000004</v>
      </c>
    </row>
    <row r="128" spans="1:35" x14ac:dyDescent="0.2">
      <c r="A128" s="619" t="s">
        <v>5402</v>
      </c>
      <c r="B128" s="634">
        <v>195</v>
      </c>
      <c r="C128" s="638">
        <f>273077.75+34477.73</f>
        <v>307555.48</v>
      </c>
      <c r="D128" s="639"/>
      <c r="E128" s="639"/>
      <c r="F128" s="639"/>
      <c r="G128" s="639"/>
      <c r="H128" s="639"/>
      <c r="I128" s="639"/>
      <c r="J128" s="639"/>
      <c r="K128" s="640">
        <f>+C128</f>
        <v>307555.48</v>
      </c>
      <c r="L128" s="640">
        <v>1000</v>
      </c>
      <c r="M128" s="639"/>
      <c r="N128" s="640">
        <f>+L128</f>
        <v>1000</v>
      </c>
      <c r="O128" s="641">
        <f t="shared" si="95"/>
        <v>308555.48</v>
      </c>
      <c r="P128" s="638">
        <f>+K128*11+117000</f>
        <v>3500110.28</v>
      </c>
      <c r="Q128" s="644">
        <v>604</v>
      </c>
      <c r="R128" s="645">
        <v>3126.74</v>
      </c>
      <c r="S128" s="12"/>
      <c r="T128" s="12"/>
      <c r="U128" s="12"/>
      <c r="V128" s="12"/>
      <c r="W128" s="12"/>
      <c r="X128" s="12"/>
      <c r="Y128" s="12"/>
      <c r="Z128" s="653">
        <f t="shared" si="73"/>
        <v>3126.74</v>
      </c>
      <c r="AA128" s="640">
        <v>1000</v>
      </c>
      <c r="AB128" s="12"/>
      <c r="AC128" s="640">
        <v>1000</v>
      </c>
      <c r="AD128" s="641">
        <f t="shared" si="92"/>
        <v>38520.879999999997</v>
      </c>
      <c r="AE128" s="638">
        <f>(Z128*12*Q128)+(AA128*Q128)</f>
        <v>23266611.52</v>
      </c>
      <c r="AF128" s="636">
        <f t="shared" si="94"/>
        <v>270034.59999999998</v>
      </c>
      <c r="AG128" s="636">
        <f t="shared" si="93"/>
        <v>-19766501.239999998</v>
      </c>
      <c r="AH128" s="644">
        <v>604</v>
      </c>
      <c r="AI128" s="621">
        <f t="shared" si="69"/>
        <v>23266611.52</v>
      </c>
    </row>
    <row r="129" spans="1:35" ht="12.75" thickBot="1" x14ac:dyDescent="0.25">
      <c r="A129" s="14"/>
      <c r="B129" s="14"/>
      <c r="C129" s="12"/>
      <c r="D129" s="12"/>
      <c r="E129" s="12"/>
      <c r="F129" s="12"/>
      <c r="G129" s="12"/>
      <c r="H129" s="12"/>
      <c r="I129" s="12"/>
      <c r="J129" s="12"/>
      <c r="K129" s="12"/>
      <c r="L129" s="12"/>
      <c r="M129" s="12"/>
      <c r="N129" s="9"/>
      <c r="O129" s="42"/>
      <c r="P129" s="15"/>
      <c r="Q129" s="14"/>
      <c r="R129" s="618"/>
      <c r="S129" s="12"/>
      <c r="T129" s="12"/>
      <c r="U129" s="12"/>
      <c r="V129" s="12"/>
      <c r="W129" s="12"/>
      <c r="X129" s="12"/>
      <c r="Y129" s="12"/>
      <c r="Z129" s="12"/>
      <c r="AA129" s="12"/>
      <c r="AB129" s="12"/>
      <c r="AC129" s="9"/>
      <c r="AD129" s="42"/>
      <c r="AE129" s="15"/>
      <c r="AF129" s="15"/>
      <c r="AG129" s="14"/>
      <c r="AH129" s="15"/>
      <c r="AI129" s="14"/>
    </row>
    <row r="130" spans="1:35" ht="12.75" thickBot="1" x14ac:dyDescent="0.25">
      <c r="A130" s="656"/>
      <c r="B130" s="657"/>
      <c r="C130" s="657"/>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row>
    <row r="131" spans="1:35" x14ac:dyDescent="0.2">
      <c r="A131" s="109" t="s">
        <v>74</v>
      </c>
    </row>
    <row r="132" spans="1:35" x14ac:dyDescent="0.2">
      <c r="A132" s="109" t="s">
        <v>75</v>
      </c>
      <c r="B132" s="109" t="s">
        <v>170</v>
      </c>
    </row>
    <row r="133" spans="1:35" x14ac:dyDescent="0.2">
      <c r="A133" s="109" t="s">
        <v>76</v>
      </c>
      <c r="B133" s="109" t="s">
        <v>77</v>
      </c>
    </row>
    <row r="134" spans="1:35" x14ac:dyDescent="0.2">
      <c r="A134" s="109" t="s">
        <v>78</v>
      </c>
      <c r="B134" s="109" t="s">
        <v>79</v>
      </c>
    </row>
    <row r="135" spans="1:35" x14ac:dyDescent="0.2">
      <c r="A135" s="109" t="s">
        <v>80</v>
      </c>
      <c r="B135" s="109" t="s">
        <v>81</v>
      </c>
    </row>
    <row r="136" spans="1:35" x14ac:dyDescent="0.2">
      <c r="B136" s="109" t="s">
        <v>82</v>
      </c>
    </row>
    <row r="137" spans="1:35" x14ac:dyDescent="0.2">
      <c r="A137" s="109" t="s">
        <v>83</v>
      </c>
      <c r="B137" s="109" t="s">
        <v>161</v>
      </c>
    </row>
    <row r="138" spans="1:35" x14ac:dyDescent="0.2">
      <c r="B138" s="109" t="s">
        <v>84</v>
      </c>
    </row>
    <row r="139" spans="1:35" x14ac:dyDescent="0.2">
      <c r="B139" s="109" t="s">
        <v>85</v>
      </c>
    </row>
    <row r="140" spans="1:35" x14ac:dyDescent="0.2">
      <c r="B140" s="109" t="s">
        <v>86</v>
      </c>
    </row>
    <row r="141" spans="1:35" x14ac:dyDescent="0.2">
      <c r="A141" s="109" t="s">
        <v>196</v>
      </c>
      <c r="B141" s="109" t="s">
        <v>197</v>
      </c>
    </row>
    <row r="142" spans="1:35" x14ac:dyDescent="0.2">
      <c r="A142" s="109" t="s">
        <v>198</v>
      </c>
      <c r="B142" s="109" t="s">
        <v>166</v>
      </c>
    </row>
    <row r="143" spans="1:35" x14ac:dyDescent="0.2">
      <c r="A143" s="109" t="s">
        <v>199</v>
      </c>
      <c r="B143" s="109" t="s">
        <v>162</v>
      </c>
    </row>
    <row r="144" spans="1:35" x14ac:dyDescent="0.2">
      <c r="B144" s="109" t="s">
        <v>84</v>
      </c>
    </row>
    <row r="145" spans="1:2" x14ac:dyDescent="0.2">
      <c r="B145" s="109" t="s">
        <v>85</v>
      </c>
    </row>
    <row r="146" spans="1:2" x14ac:dyDescent="0.2">
      <c r="B146" s="109" t="s">
        <v>125</v>
      </c>
    </row>
    <row r="147" spans="1:2" x14ac:dyDescent="0.2">
      <c r="A147" s="109" t="s">
        <v>208</v>
      </c>
      <c r="B147" s="109" t="s">
        <v>209</v>
      </c>
    </row>
    <row r="148" spans="1:2" x14ac:dyDescent="0.2">
      <c r="A148" s="109" t="s">
        <v>206</v>
      </c>
      <c r="B148" s="109" t="s">
        <v>202</v>
      </c>
    </row>
    <row r="149" spans="1:2" x14ac:dyDescent="0.2">
      <c r="A149" s="109" t="s">
        <v>207</v>
      </c>
      <c r="B149" s="109" t="s">
        <v>210</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42"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rgb="FF92D050"/>
    <pageSetUpPr fitToPage="1"/>
  </sheetPr>
  <dimension ref="A1:U42"/>
  <sheetViews>
    <sheetView zoomScaleNormal="100" zoomScaleSheetLayoutView="80" zoomScalePageLayoutView="85" workbookViewId="0">
      <selection activeCell="E39" sqref="E39"/>
    </sheetView>
  </sheetViews>
  <sheetFormatPr baseColWidth="10" defaultColWidth="11.42578125" defaultRowHeight="12" x14ac:dyDescent="0.2"/>
  <cols>
    <col min="1" max="1" width="53" style="3" customWidth="1"/>
    <col min="2" max="2" width="19.140625" style="3" customWidth="1"/>
    <col min="3" max="3" width="16.42578125" style="533" customWidth="1"/>
    <col min="4" max="5" width="14.28515625" style="3" customWidth="1"/>
    <col min="6" max="6" width="17.140625" style="3" customWidth="1"/>
    <col min="7" max="7" width="16.140625" style="3" customWidth="1"/>
    <col min="8" max="8" width="12.28515625" style="3" customWidth="1"/>
    <col min="9" max="9" width="15" style="3" customWidth="1"/>
    <col min="10" max="10" width="13.28515625" style="3" customWidth="1"/>
    <col min="11" max="16384" width="11.42578125" style="3"/>
  </cols>
  <sheetData>
    <row r="1" spans="1:21" s="86" customFormat="1" x14ac:dyDescent="0.2">
      <c r="A1" s="110" t="s">
        <v>440</v>
      </c>
      <c r="B1" s="110"/>
      <c r="C1" s="532"/>
      <c r="D1" s="110"/>
      <c r="E1" s="110"/>
      <c r="F1" s="110"/>
      <c r="G1" s="110"/>
      <c r="H1" s="110"/>
      <c r="I1" s="110"/>
    </row>
    <row r="2" spans="1:21" s="5" customFormat="1" x14ac:dyDescent="0.2">
      <c r="A2" s="110" t="s">
        <v>366</v>
      </c>
      <c r="B2" s="110"/>
      <c r="C2" s="532"/>
      <c r="D2" s="110"/>
      <c r="E2" s="110"/>
      <c r="F2" s="110"/>
      <c r="G2" s="110"/>
      <c r="H2" s="110"/>
      <c r="I2" s="110"/>
      <c r="J2" s="110"/>
      <c r="K2" s="110"/>
      <c r="L2" s="110"/>
      <c r="M2" s="110"/>
      <c r="N2" s="110"/>
      <c r="O2" s="110"/>
      <c r="P2" s="110"/>
      <c r="Q2" s="110"/>
      <c r="R2" s="110"/>
      <c r="S2" s="110"/>
      <c r="T2" s="110"/>
      <c r="U2" s="110"/>
    </row>
    <row r="3" spans="1:21" s="94" customFormat="1" ht="12.75" thickBot="1" x14ac:dyDescent="0.25">
      <c r="A3" s="9"/>
      <c r="B3" s="11"/>
      <c r="C3" s="533"/>
      <c r="E3" s="11"/>
    </row>
    <row r="4" spans="1:21" ht="12" customHeight="1" thickBot="1" x14ac:dyDescent="0.25">
      <c r="A4" s="931" t="s">
        <v>35</v>
      </c>
      <c r="B4" s="945" t="s">
        <v>439</v>
      </c>
      <c r="C4" s="939" t="s">
        <v>441</v>
      </c>
      <c r="D4" s="946" t="s">
        <v>442</v>
      </c>
      <c r="E4" s="941" t="s">
        <v>443</v>
      </c>
      <c r="F4" s="943" t="s">
        <v>444</v>
      </c>
      <c r="G4" s="933" t="s">
        <v>410</v>
      </c>
      <c r="H4" s="935" t="s">
        <v>409</v>
      </c>
      <c r="I4" s="933" t="s">
        <v>445</v>
      </c>
      <c r="J4" s="937" t="s">
        <v>4463</v>
      </c>
    </row>
    <row r="5" spans="1:21" ht="17.25" customHeight="1" thickBot="1" x14ac:dyDescent="0.25">
      <c r="A5" s="932"/>
      <c r="B5" s="932"/>
      <c r="C5" s="940"/>
      <c r="D5" s="947"/>
      <c r="E5" s="942"/>
      <c r="F5" s="944"/>
      <c r="G5" s="934"/>
      <c r="H5" s="936"/>
      <c r="I5" s="934"/>
      <c r="J5" s="938"/>
    </row>
    <row r="6" spans="1:21" x14ac:dyDescent="0.2">
      <c r="A6" s="37" t="s">
        <v>38</v>
      </c>
      <c r="B6" s="246">
        <v>9089775</v>
      </c>
      <c r="C6" s="534">
        <v>10044372</v>
      </c>
      <c r="D6" s="530">
        <v>6019067</v>
      </c>
      <c r="E6" s="246">
        <v>10044372</v>
      </c>
      <c r="F6" s="526">
        <v>8754726</v>
      </c>
      <c r="G6" s="528">
        <f>D6-B6</f>
        <v>-3070708</v>
      </c>
      <c r="H6" s="536">
        <f>((D6-B6)/B6)*100</f>
        <v>-33.782002304787525</v>
      </c>
      <c r="I6" s="529">
        <f>F6-D6</f>
        <v>2735659</v>
      </c>
      <c r="J6" s="534">
        <f>((F6-D6)/D6)*100</f>
        <v>45.449884508678842</v>
      </c>
    </row>
    <row r="7" spans="1:21" x14ac:dyDescent="0.2">
      <c r="A7" s="37" t="s">
        <v>287</v>
      </c>
      <c r="B7" s="246">
        <v>1171156</v>
      </c>
      <c r="C7" s="534">
        <v>1661376</v>
      </c>
      <c r="D7" s="530">
        <v>912606</v>
      </c>
      <c r="E7" s="246">
        <v>1661376</v>
      </c>
      <c r="F7" s="526">
        <v>1266117</v>
      </c>
      <c r="G7" s="528">
        <f t="shared" ref="G7:G37" si="0">D7-B7</f>
        <v>-258550</v>
      </c>
      <c r="H7" s="536">
        <f t="shared" ref="H7:H36" si="1">((D7-B7)/B7)*100</f>
        <v>-22.076478282995605</v>
      </c>
      <c r="I7" s="529">
        <f t="shared" ref="I7:I37" si="2">F7-D7</f>
        <v>353511</v>
      </c>
      <c r="J7" s="534">
        <f t="shared" ref="J7:J36" si="3">((F7-D7)/D7)*100</f>
        <v>38.736431713137982</v>
      </c>
    </row>
    <row r="8" spans="1:21" x14ac:dyDescent="0.2">
      <c r="A8" s="37" t="s">
        <v>37</v>
      </c>
      <c r="B8" s="246"/>
      <c r="C8" s="534"/>
      <c r="D8" s="530"/>
      <c r="E8" s="246"/>
      <c r="F8" s="526"/>
      <c r="G8" s="528">
        <f t="shared" si="0"/>
        <v>0</v>
      </c>
      <c r="H8" s="536"/>
      <c r="I8" s="529">
        <f t="shared" si="2"/>
        <v>0</v>
      </c>
      <c r="J8" s="534"/>
    </row>
    <row r="9" spans="1:21" x14ac:dyDescent="0.2">
      <c r="A9" s="37" t="s">
        <v>31</v>
      </c>
      <c r="B9" s="246"/>
      <c r="C9" s="534"/>
      <c r="D9" s="530"/>
      <c r="E9" s="246"/>
      <c r="F9" s="526"/>
      <c r="G9" s="528">
        <f t="shared" si="0"/>
        <v>0</v>
      </c>
      <c r="H9" s="536"/>
      <c r="I9" s="529">
        <f t="shared" si="2"/>
        <v>0</v>
      </c>
      <c r="J9" s="534"/>
    </row>
    <row r="10" spans="1:21" x14ac:dyDescent="0.2">
      <c r="A10" s="37" t="s">
        <v>28</v>
      </c>
      <c r="B10" s="246">
        <v>2853899</v>
      </c>
      <c r="C10" s="534">
        <v>3017553</v>
      </c>
      <c r="D10" s="530">
        <v>3054820</v>
      </c>
      <c r="E10" s="246">
        <v>3017553</v>
      </c>
      <c r="F10" s="526">
        <v>2843441</v>
      </c>
      <c r="G10" s="528">
        <f t="shared" si="0"/>
        <v>200921</v>
      </c>
      <c r="H10" s="536">
        <f t="shared" si="1"/>
        <v>7.0402281229994479</v>
      </c>
      <c r="I10" s="529">
        <f t="shared" si="2"/>
        <v>-211379</v>
      </c>
      <c r="J10" s="534">
        <f t="shared" si="3"/>
        <v>-6.919523899935184</v>
      </c>
    </row>
    <row r="11" spans="1:21" x14ac:dyDescent="0.2">
      <c r="A11" s="37" t="s">
        <v>284</v>
      </c>
      <c r="B11" s="246">
        <v>368744</v>
      </c>
      <c r="C11" s="534">
        <v>2876651</v>
      </c>
      <c r="D11" s="530">
        <v>2955228</v>
      </c>
      <c r="E11" s="246">
        <v>2876651</v>
      </c>
      <c r="F11" s="526">
        <v>2659761</v>
      </c>
      <c r="G11" s="528">
        <f t="shared" si="0"/>
        <v>2586484</v>
      </c>
      <c r="H11" s="536">
        <f t="shared" si="1"/>
        <v>701.43080294187837</v>
      </c>
      <c r="I11" s="529">
        <f t="shared" si="2"/>
        <v>-295467</v>
      </c>
      <c r="J11" s="534">
        <f t="shared" si="3"/>
        <v>-9.9981118208138255</v>
      </c>
    </row>
    <row r="12" spans="1:21" x14ac:dyDescent="0.2">
      <c r="A12" s="37" t="s">
        <v>297</v>
      </c>
      <c r="B12" s="246">
        <v>1802821</v>
      </c>
      <c r="C12" s="534">
        <v>16959</v>
      </c>
      <c r="D12" s="530">
        <v>14500</v>
      </c>
      <c r="E12" s="246">
        <v>16959</v>
      </c>
      <c r="F12" s="526">
        <v>1835875</v>
      </c>
      <c r="G12" s="528">
        <f t="shared" si="0"/>
        <v>-1788321</v>
      </c>
      <c r="H12" s="536">
        <f t="shared" si="1"/>
        <v>-99.195704953514522</v>
      </c>
      <c r="I12" s="529">
        <f t="shared" si="2"/>
        <v>1821375</v>
      </c>
      <c r="J12" s="534">
        <f t="shared" si="3"/>
        <v>12561.206896551725</v>
      </c>
    </row>
    <row r="13" spans="1:21" x14ac:dyDescent="0.2">
      <c r="A13" s="37" t="s">
        <v>33</v>
      </c>
      <c r="B13" s="246"/>
      <c r="C13" s="534"/>
      <c r="D13" s="530"/>
      <c r="E13" s="246"/>
      <c r="F13" s="526"/>
      <c r="G13" s="528">
        <f t="shared" si="0"/>
        <v>0</v>
      </c>
      <c r="H13" s="536"/>
      <c r="I13" s="529">
        <f t="shared" si="2"/>
        <v>0</v>
      </c>
      <c r="J13" s="534"/>
    </row>
    <row r="14" spans="1:21" x14ac:dyDescent="0.2">
      <c r="A14" s="37" t="s">
        <v>293</v>
      </c>
      <c r="B14" s="246">
        <v>56562860</v>
      </c>
      <c r="C14" s="534">
        <v>89768675</v>
      </c>
      <c r="D14" s="530">
        <v>52839332</v>
      </c>
      <c r="E14" s="246">
        <v>89768675</v>
      </c>
      <c r="F14" s="526">
        <v>51031363</v>
      </c>
      <c r="G14" s="528">
        <f t="shared" si="0"/>
        <v>-3723528</v>
      </c>
      <c r="H14" s="536">
        <f t="shared" si="1"/>
        <v>-6.5829910298029484</v>
      </c>
      <c r="I14" s="529">
        <f t="shared" si="2"/>
        <v>-1807969</v>
      </c>
      <c r="J14" s="534">
        <f t="shared" si="3"/>
        <v>-3.4216348533702132</v>
      </c>
    </row>
    <row r="15" spans="1:21" x14ac:dyDescent="0.2">
      <c r="A15" s="37" t="s">
        <v>291</v>
      </c>
      <c r="B15" s="246">
        <v>227172</v>
      </c>
      <c r="C15" s="534">
        <v>84907</v>
      </c>
      <c r="D15" s="530">
        <v>324578</v>
      </c>
      <c r="E15" s="246">
        <v>84907</v>
      </c>
      <c r="F15" s="526">
        <v>226564</v>
      </c>
      <c r="G15" s="528">
        <f t="shared" si="0"/>
        <v>97406</v>
      </c>
      <c r="H15" s="536">
        <f t="shared" si="1"/>
        <v>42.87764337154227</v>
      </c>
      <c r="I15" s="529">
        <f t="shared" si="2"/>
        <v>-98014</v>
      </c>
      <c r="J15" s="534">
        <f t="shared" si="3"/>
        <v>-30.197363961821193</v>
      </c>
    </row>
    <row r="16" spans="1:21" x14ac:dyDescent="0.2">
      <c r="A16" s="37" t="s">
        <v>288</v>
      </c>
      <c r="B16" s="246">
        <v>5601246</v>
      </c>
      <c r="C16" s="534">
        <v>6136523</v>
      </c>
      <c r="D16" s="530">
        <v>7495714</v>
      </c>
      <c r="E16" s="246">
        <v>6136523</v>
      </c>
      <c r="F16" s="526">
        <v>5842504</v>
      </c>
      <c r="G16" s="528">
        <f t="shared" si="0"/>
        <v>1894468</v>
      </c>
      <c r="H16" s="536">
        <f t="shared" si="1"/>
        <v>33.822260261377558</v>
      </c>
      <c r="I16" s="529">
        <f t="shared" si="2"/>
        <v>-1653210</v>
      </c>
      <c r="J16" s="534">
        <f t="shared" si="3"/>
        <v>-22.055403928164814</v>
      </c>
    </row>
    <row r="17" spans="1:10" x14ac:dyDescent="0.2">
      <c r="A17" s="37" t="s">
        <v>295</v>
      </c>
      <c r="B17" s="246">
        <v>2806397</v>
      </c>
      <c r="C17" s="534">
        <v>1369161</v>
      </c>
      <c r="D17" s="530">
        <v>1436554</v>
      </c>
      <c r="E17" s="246">
        <v>1369161</v>
      </c>
      <c r="F17" s="526">
        <v>955815</v>
      </c>
      <c r="G17" s="528">
        <f t="shared" si="0"/>
        <v>-1369843</v>
      </c>
      <c r="H17" s="536">
        <f t="shared" si="1"/>
        <v>-48.811447560697935</v>
      </c>
      <c r="I17" s="529">
        <f t="shared" si="2"/>
        <v>-480739</v>
      </c>
      <c r="J17" s="534">
        <f t="shared" si="3"/>
        <v>-33.464735749578509</v>
      </c>
    </row>
    <row r="18" spans="1:10" x14ac:dyDescent="0.2">
      <c r="A18" s="37" t="s">
        <v>40</v>
      </c>
      <c r="B18" s="246"/>
      <c r="C18" s="534"/>
      <c r="D18" s="530"/>
      <c r="E18" s="246"/>
      <c r="F18" s="526"/>
      <c r="G18" s="528">
        <f t="shared" si="0"/>
        <v>0</v>
      </c>
      <c r="H18" s="536"/>
      <c r="I18" s="529">
        <f t="shared" si="2"/>
        <v>0</v>
      </c>
      <c r="J18" s="534"/>
    </row>
    <row r="19" spans="1:10" x14ac:dyDescent="0.2">
      <c r="A19" s="37" t="s">
        <v>36</v>
      </c>
      <c r="B19" s="246"/>
      <c r="C19" s="534"/>
      <c r="D19" s="530"/>
      <c r="E19" s="246"/>
      <c r="F19" s="526"/>
      <c r="G19" s="528">
        <f t="shared" si="0"/>
        <v>0</v>
      </c>
      <c r="H19" s="536"/>
      <c r="I19" s="529">
        <f t="shared" si="2"/>
        <v>0</v>
      </c>
      <c r="J19" s="534"/>
    </row>
    <row r="20" spans="1:10" s="94" customFormat="1" x14ac:dyDescent="0.2">
      <c r="A20" s="37" t="s">
        <v>32</v>
      </c>
      <c r="B20" s="246">
        <v>1714733</v>
      </c>
      <c r="C20" s="534">
        <v>1128001</v>
      </c>
      <c r="D20" s="530">
        <v>1369470</v>
      </c>
      <c r="E20" s="246">
        <v>1128001</v>
      </c>
      <c r="F20" s="526">
        <v>919934</v>
      </c>
      <c r="G20" s="528">
        <f t="shared" si="0"/>
        <v>-345263</v>
      </c>
      <c r="H20" s="536">
        <f t="shared" si="1"/>
        <v>-20.135088086600071</v>
      </c>
      <c r="I20" s="529">
        <f t="shared" si="2"/>
        <v>-449536</v>
      </c>
      <c r="J20" s="534">
        <f t="shared" si="3"/>
        <v>-32.82554564904671</v>
      </c>
    </row>
    <row r="21" spans="1:10" s="94" customFormat="1" x14ac:dyDescent="0.2">
      <c r="A21" s="37" t="s">
        <v>30</v>
      </c>
      <c r="B21" s="246">
        <v>162834</v>
      </c>
      <c r="C21" s="534">
        <v>2713642</v>
      </c>
      <c r="D21" s="530">
        <v>1314450</v>
      </c>
      <c r="E21" s="246">
        <v>2713642</v>
      </c>
      <c r="F21" s="526">
        <v>73787</v>
      </c>
      <c r="G21" s="528">
        <f t="shared" si="0"/>
        <v>1151616</v>
      </c>
      <c r="H21" s="536">
        <f t="shared" si="1"/>
        <v>707.2331331294447</v>
      </c>
      <c r="I21" s="529">
        <f t="shared" si="2"/>
        <v>-1240663</v>
      </c>
      <c r="J21" s="534">
        <f t="shared" si="3"/>
        <v>-94.386473429951693</v>
      </c>
    </row>
    <row r="22" spans="1:10" s="94" customFormat="1" x14ac:dyDescent="0.2">
      <c r="A22" s="37" t="s">
        <v>289</v>
      </c>
      <c r="B22" s="246">
        <v>470473</v>
      </c>
      <c r="C22" s="534">
        <v>1359603</v>
      </c>
      <c r="D22" s="530">
        <v>380614</v>
      </c>
      <c r="E22" s="246">
        <v>1359603</v>
      </c>
      <c r="F22" s="526">
        <v>423151</v>
      </c>
      <c r="G22" s="528">
        <f t="shared" si="0"/>
        <v>-89859</v>
      </c>
      <c r="H22" s="536">
        <f t="shared" si="1"/>
        <v>-19.099714542598619</v>
      </c>
      <c r="I22" s="529">
        <f t="shared" si="2"/>
        <v>42537</v>
      </c>
      <c r="J22" s="534">
        <f t="shared" si="3"/>
        <v>11.175889483834016</v>
      </c>
    </row>
    <row r="23" spans="1:10" s="94" customFormat="1" x14ac:dyDescent="0.2">
      <c r="A23" s="37" t="s">
        <v>41</v>
      </c>
      <c r="B23" s="246">
        <v>421745</v>
      </c>
      <c r="C23" s="534">
        <v>288152</v>
      </c>
      <c r="D23" s="530">
        <v>204011</v>
      </c>
      <c r="E23" s="246">
        <v>288152</v>
      </c>
      <c r="F23" s="526">
        <v>258044</v>
      </c>
      <c r="G23" s="528">
        <f t="shared" si="0"/>
        <v>-217734</v>
      </c>
      <c r="H23" s="536">
        <f t="shared" si="1"/>
        <v>-51.626930965393782</v>
      </c>
      <c r="I23" s="529">
        <f t="shared" si="2"/>
        <v>54033</v>
      </c>
      <c r="J23" s="534">
        <f t="shared" si="3"/>
        <v>26.485336574988604</v>
      </c>
    </row>
    <row r="24" spans="1:10" s="94" customFormat="1" x14ac:dyDescent="0.2">
      <c r="A24" s="37" t="s">
        <v>44</v>
      </c>
      <c r="B24" s="246">
        <v>10000</v>
      </c>
      <c r="C24" s="534">
        <v>25000</v>
      </c>
      <c r="D24" s="530">
        <v>10000</v>
      </c>
      <c r="E24" s="246">
        <v>25000</v>
      </c>
      <c r="F24" s="526">
        <v>0</v>
      </c>
      <c r="G24" s="528">
        <f t="shared" si="0"/>
        <v>0</v>
      </c>
      <c r="H24" s="536">
        <f t="shared" si="1"/>
        <v>0</v>
      </c>
      <c r="I24" s="529">
        <f t="shared" si="2"/>
        <v>-10000</v>
      </c>
      <c r="J24" s="534">
        <f t="shared" si="3"/>
        <v>-100</v>
      </c>
    </row>
    <row r="25" spans="1:10" s="94" customFormat="1" x14ac:dyDescent="0.2">
      <c r="A25" s="37" t="s">
        <v>286</v>
      </c>
      <c r="B25" s="246">
        <v>12594822</v>
      </c>
      <c r="C25" s="534">
        <v>2277681</v>
      </c>
      <c r="D25" s="530">
        <v>471838</v>
      </c>
      <c r="E25" s="246">
        <v>2277681</v>
      </c>
      <c r="F25" s="526">
        <v>9044761</v>
      </c>
      <c r="G25" s="528">
        <f t="shared" si="0"/>
        <v>-12122984</v>
      </c>
      <c r="H25" s="536">
        <f t="shared" si="1"/>
        <v>-96.253714423276477</v>
      </c>
      <c r="I25" s="529">
        <f t="shared" si="2"/>
        <v>8572923</v>
      </c>
      <c r="J25" s="534">
        <f t="shared" si="3"/>
        <v>1816.9208499527379</v>
      </c>
    </row>
    <row r="26" spans="1:10" s="94" customFormat="1" x14ac:dyDescent="0.2">
      <c r="A26" s="37" t="s">
        <v>290</v>
      </c>
      <c r="B26" s="246"/>
      <c r="C26" s="534"/>
      <c r="D26" s="530"/>
      <c r="E26" s="246"/>
      <c r="F26" s="526"/>
      <c r="G26" s="528">
        <f t="shared" si="0"/>
        <v>0</v>
      </c>
      <c r="H26" s="536"/>
      <c r="I26" s="529">
        <f t="shared" si="2"/>
        <v>0</v>
      </c>
      <c r="J26" s="534"/>
    </row>
    <row r="27" spans="1:10" s="94" customFormat="1" x14ac:dyDescent="0.2">
      <c r="A27" s="37" t="s">
        <v>283</v>
      </c>
      <c r="B27" s="246">
        <v>10290549</v>
      </c>
      <c r="C27" s="534">
        <v>8884179</v>
      </c>
      <c r="D27" s="530">
        <v>8370562</v>
      </c>
      <c r="E27" s="246">
        <v>8884179</v>
      </c>
      <c r="F27" s="526">
        <v>9494790</v>
      </c>
      <c r="G27" s="528">
        <f t="shared" si="0"/>
        <v>-1919987</v>
      </c>
      <c r="H27" s="536">
        <f t="shared" si="1"/>
        <v>-18.657770348306975</v>
      </c>
      <c r="I27" s="529">
        <f t="shared" si="2"/>
        <v>1124228</v>
      </c>
      <c r="J27" s="534">
        <f t="shared" si="3"/>
        <v>13.430734997243912</v>
      </c>
    </row>
    <row r="28" spans="1:10" s="94" customFormat="1" x14ac:dyDescent="0.2">
      <c r="A28" s="37" t="s">
        <v>285</v>
      </c>
      <c r="B28" s="246">
        <v>163821</v>
      </c>
      <c r="C28" s="534">
        <v>75780</v>
      </c>
      <c r="D28" s="530">
        <v>290291</v>
      </c>
      <c r="E28" s="246">
        <v>75780</v>
      </c>
      <c r="F28" s="526">
        <v>48681</v>
      </c>
      <c r="G28" s="528">
        <f t="shared" si="0"/>
        <v>126470</v>
      </c>
      <c r="H28" s="536">
        <f t="shared" si="1"/>
        <v>77.200114759402027</v>
      </c>
      <c r="I28" s="529">
        <f t="shared" si="2"/>
        <v>-241610</v>
      </c>
      <c r="J28" s="534">
        <f t="shared" si="3"/>
        <v>-83.230275826670479</v>
      </c>
    </row>
    <row r="29" spans="1:10" s="94" customFormat="1" x14ac:dyDescent="0.2">
      <c r="A29" s="37" t="s">
        <v>29</v>
      </c>
      <c r="B29" s="246">
        <v>9089509</v>
      </c>
      <c r="C29" s="534">
        <v>15715663</v>
      </c>
      <c r="D29" s="530">
        <v>5936288</v>
      </c>
      <c r="E29" s="246">
        <v>15715663</v>
      </c>
      <c r="F29" s="526">
        <v>10714838</v>
      </c>
      <c r="G29" s="528">
        <f t="shared" si="0"/>
        <v>-3153221</v>
      </c>
      <c r="H29" s="536">
        <f t="shared" si="1"/>
        <v>-34.690773726061551</v>
      </c>
      <c r="I29" s="529">
        <f t="shared" si="2"/>
        <v>4778550</v>
      </c>
      <c r="J29" s="534">
        <f t="shared" si="3"/>
        <v>80.497273717178146</v>
      </c>
    </row>
    <row r="30" spans="1:10" s="94" customFormat="1" x14ac:dyDescent="0.2">
      <c r="A30" s="37" t="s">
        <v>292</v>
      </c>
      <c r="B30" s="246"/>
      <c r="C30" s="534"/>
      <c r="D30" s="530"/>
      <c r="E30" s="246"/>
      <c r="F30" s="526">
        <v>14375358</v>
      </c>
      <c r="G30" s="528">
        <f t="shared" si="0"/>
        <v>0</v>
      </c>
      <c r="H30" s="536"/>
      <c r="I30" s="529">
        <f t="shared" si="2"/>
        <v>14375358</v>
      </c>
      <c r="J30" s="534"/>
    </row>
    <row r="31" spans="1:10" s="94" customFormat="1" x14ac:dyDescent="0.2">
      <c r="A31" s="37" t="s">
        <v>294</v>
      </c>
      <c r="B31" s="246">
        <v>3699412</v>
      </c>
      <c r="C31" s="534">
        <v>19991313</v>
      </c>
      <c r="D31" s="530">
        <v>6922528</v>
      </c>
      <c r="E31" s="246">
        <v>19991313</v>
      </c>
      <c r="F31" s="526">
        <v>4134796</v>
      </c>
      <c r="G31" s="528">
        <f t="shared" si="0"/>
        <v>3223116</v>
      </c>
      <c r="H31" s="536">
        <f t="shared" si="1"/>
        <v>87.125089068208666</v>
      </c>
      <c r="I31" s="529">
        <f t="shared" si="2"/>
        <v>-2787732</v>
      </c>
      <c r="J31" s="534">
        <f t="shared" si="3"/>
        <v>-40.270432997887475</v>
      </c>
    </row>
    <row r="32" spans="1:10" s="94" customFormat="1" x14ac:dyDescent="0.2">
      <c r="A32" s="37" t="s">
        <v>282</v>
      </c>
      <c r="B32" s="246">
        <v>58971</v>
      </c>
      <c r="C32" s="534">
        <v>362770</v>
      </c>
      <c r="D32" s="530">
        <v>71073</v>
      </c>
      <c r="E32" s="246">
        <v>362770</v>
      </c>
      <c r="F32" s="526">
        <v>116553</v>
      </c>
      <c r="G32" s="528">
        <f t="shared" si="0"/>
        <v>12102</v>
      </c>
      <c r="H32" s="536">
        <f t="shared" si="1"/>
        <v>20.521951467670547</v>
      </c>
      <c r="I32" s="529">
        <f t="shared" si="2"/>
        <v>45480</v>
      </c>
      <c r="J32" s="534">
        <f t="shared" si="3"/>
        <v>63.990544932674851</v>
      </c>
    </row>
    <row r="33" spans="1:10" s="94" customFormat="1" x14ac:dyDescent="0.2">
      <c r="A33" s="37" t="s">
        <v>296</v>
      </c>
      <c r="B33" s="246">
        <v>333207</v>
      </c>
      <c r="C33" s="534">
        <v>225527</v>
      </c>
      <c r="D33" s="530">
        <v>197944</v>
      </c>
      <c r="E33" s="246">
        <v>225527</v>
      </c>
      <c r="F33" s="526">
        <v>252960</v>
      </c>
      <c r="G33" s="528">
        <f t="shared" si="0"/>
        <v>-135263</v>
      </c>
      <c r="H33" s="536">
        <f t="shared" si="1"/>
        <v>-40.594285234103729</v>
      </c>
      <c r="I33" s="529">
        <f t="shared" si="2"/>
        <v>55016</v>
      </c>
      <c r="J33" s="534">
        <f t="shared" si="3"/>
        <v>27.793719435800025</v>
      </c>
    </row>
    <row r="34" spans="1:10" s="5" customFormat="1" x14ac:dyDescent="0.2">
      <c r="A34" s="37" t="s">
        <v>39</v>
      </c>
      <c r="B34" s="246">
        <v>0</v>
      </c>
      <c r="C34" s="534">
        <v>0</v>
      </c>
      <c r="D34" s="530">
        <v>0</v>
      </c>
      <c r="E34" s="246">
        <v>0</v>
      </c>
      <c r="F34" s="526">
        <v>0</v>
      </c>
      <c r="G34" s="528">
        <f t="shared" si="0"/>
        <v>0</v>
      </c>
      <c r="H34" s="536"/>
      <c r="I34" s="529">
        <f t="shared" si="2"/>
        <v>0</v>
      </c>
      <c r="J34" s="534"/>
    </row>
    <row r="35" spans="1:10" s="94" customFormat="1" x14ac:dyDescent="0.2">
      <c r="A35" s="37" t="s">
        <v>281</v>
      </c>
      <c r="B35" s="246">
        <v>7184876</v>
      </c>
      <c r="C35" s="534">
        <v>4560968</v>
      </c>
      <c r="D35" s="530">
        <v>4622315</v>
      </c>
      <c r="E35" s="246">
        <v>4560968</v>
      </c>
      <c r="F35" s="526">
        <v>4755431</v>
      </c>
      <c r="G35" s="528">
        <f t="shared" si="0"/>
        <v>-2562561</v>
      </c>
      <c r="H35" s="536">
        <f t="shared" si="1"/>
        <v>-35.666043505830856</v>
      </c>
      <c r="I35" s="529">
        <f t="shared" si="2"/>
        <v>133116</v>
      </c>
      <c r="J35" s="534">
        <f t="shared" si="3"/>
        <v>2.8798556567434281</v>
      </c>
    </row>
    <row r="36" spans="1:10" s="94" customFormat="1" x14ac:dyDescent="0.2">
      <c r="A36" s="37" t="s">
        <v>42</v>
      </c>
      <c r="B36" s="246">
        <v>4002655</v>
      </c>
      <c r="C36" s="534">
        <v>2503698</v>
      </c>
      <c r="D36" s="530">
        <v>2048644</v>
      </c>
      <c r="E36" s="246">
        <v>2503698</v>
      </c>
      <c r="F36" s="526">
        <v>919934</v>
      </c>
      <c r="G36" s="528">
        <f t="shared" si="0"/>
        <v>-1954011</v>
      </c>
      <c r="H36" s="536">
        <f t="shared" si="1"/>
        <v>-48.817872137368823</v>
      </c>
      <c r="I36" s="529">
        <f t="shared" si="2"/>
        <v>-1128710</v>
      </c>
      <c r="J36" s="534">
        <f t="shared" si="3"/>
        <v>-55.095468026655681</v>
      </c>
    </row>
    <row r="37" spans="1:10" ht="12.75" thickBot="1" x14ac:dyDescent="0.25">
      <c r="A37" s="37"/>
      <c r="B37" s="246"/>
      <c r="C37" s="534"/>
      <c r="D37" s="530"/>
      <c r="E37" s="246"/>
      <c r="F37" s="531"/>
      <c r="G37" s="528">
        <f t="shared" si="0"/>
        <v>0</v>
      </c>
      <c r="H37" s="536"/>
      <c r="I37" s="529">
        <f t="shared" si="2"/>
        <v>0</v>
      </c>
      <c r="J37" s="534"/>
    </row>
    <row r="38" spans="1:10" ht="12.75" thickBot="1" x14ac:dyDescent="0.25">
      <c r="A38" s="25" t="s">
        <v>57</v>
      </c>
      <c r="B38" s="247">
        <f>SUM(B6:B37)</f>
        <v>130681677</v>
      </c>
      <c r="C38" s="247">
        <f t="shared" ref="C38:J38" si="4">SUM(C6:C37)</f>
        <v>175088154</v>
      </c>
      <c r="D38" s="247">
        <f t="shared" si="4"/>
        <v>107262427</v>
      </c>
      <c r="E38" s="247">
        <f t="shared" si="4"/>
        <v>175088154</v>
      </c>
      <c r="F38" s="247">
        <f t="shared" si="4"/>
        <v>130949184</v>
      </c>
      <c r="G38" s="247">
        <f t="shared" si="4"/>
        <v>-23419250</v>
      </c>
      <c r="H38" s="537">
        <f>((D38-B38)/B38)*100</f>
        <v>-17.920836752041374</v>
      </c>
      <c r="I38" s="247">
        <f t="shared" si="4"/>
        <v>23686757</v>
      </c>
      <c r="J38" s="538">
        <f t="shared" si="4"/>
        <v>14176.702447380847</v>
      </c>
    </row>
    <row r="39" spans="1:10" x14ac:dyDescent="0.2">
      <c r="A39" s="1" t="s">
        <v>59</v>
      </c>
      <c r="B39" s="2"/>
      <c r="C39" s="535"/>
      <c r="D39" s="2"/>
      <c r="E39" s="2"/>
      <c r="F39" s="2"/>
      <c r="G39" s="2"/>
      <c r="H39" s="2"/>
      <c r="I39" s="2"/>
    </row>
    <row r="40" spans="1:10" s="58" customFormat="1" x14ac:dyDescent="0.2">
      <c r="A40" s="1" t="s">
        <v>372</v>
      </c>
      <c r="B40" s="50"/>
      <c r="C40" s="246"/>
      <c r="D40" s="50"/>
      <c r="E40" s="50"/>
      <c r="F40" s="50"/>
      <c r="G40" s="50"/>
      <c r="H40" s="50"/>
      <c r="I40" s="50"/>
    </row>
    <row r="41" spans="1:10" x14ac:dyDescent="0.2">
      <c r="A41" s="1" t="s">
        <v>171</v>
      </c>
      <c r="B41" s="2"/>
      <c r="C41" s="535"/>
      <c r="D41" s="2"/>
      <c r="E41" s="2"/>
      <c r="F41" s="2"/>
      <c r="G41" s="2"/>
      <c r="H41" s="2"/>
      <c r="I41" s="2"/>
    </row>
    <row r="42" spans="1:10" x14ac:dyDescent="0.2">
      <c r="A42" s="1"/>
      <c r="B42" s="2"/>
      <c r="C42" s="535"/>
      <c r="D42" s="2"/>
      <c r="E42" s="2"/>
      <c r="F42" s="2"/>
      <c r="G42" s="2"/>
      <c r="H42" s="2"/>
      <c r="I42" s="2"/>
    </row>
  </sheetData>
  <sortState xmlns:xlrd2="http://schemas.microsoft.com/office/spreadsheetml/2017/richdata2"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8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rgb="FF92D050"/>
    <pageSetUpPr fitToPage="1"/>
  </sheetPr>
  <dimension ref="A1:Y53"/>
  <sheetViews>
    <sheetView topLeftCell="A14" zoomScale="80" zoomScaleNormal="80" zoomScaleSheetLayoutView="90" zoomScalePageLayoutView="85" workbookViewId="0">
      <selection activeCell="F23" sqref="F23:F42"/>
    </sheetView>
  </sheetViews>
  <sheetFormatPr baseColWidth="10" defaultColWidth="11.42578125" defaultRowHeight="12" x14ac:dyDescent="0.2"/>
  <cols>
    <col min="1" max="1" width="31.42578125" style="3" customWidth="1"/>
    <col min="2" max="3" width="15.5703125" style="3" customWidth="1"/>
    <col min="4" max="4" width="15.5703125" style="82" customWidth="1"/>
    <col min="5" max="5" width="41.28515625" style="615" customWidth="1"/>
    <col min="6" max="7" width="15.5703125" style="58" customWidth="1"/>
    <col min="8" max="8" width="15.5703125" style="82" customWidth="1"/>
    <col min="9" max="9" width="21.28515625" style="58" customWidth="1"/>
    <col min="10" max="11" width="15.5703125" style="58" customWidth="1"/>
    <col min="12" max="13" width="15.5703125" style="3" customWidth="1"/>
    <col min="14" max="14" width="15.5703125" style="58" customWidth="1"/>
    <col min="15" max="15" width="16.42578125" style="3" customWidth="1"/>
    <col min="16" max="16384" width="11.42578125" style="3"/>
  </cols>
  <sheetData>
    <row r="1" spans="1:25" s="5" customFormat="1" ht="15.75" customHeight="1" x14ac:dyDescent="0.2">
      <c r="A1" s="110" t="s">
        <v>446</v>
      </c>
      <c r="B1" s="110"/>
      <c r="C1" s="110"/>
      <c r="D1" s="110"/>
      <c r="E1" s="519"/>
      <c r="F1" s="110"/>
      <c r="G1" s="110"/>
      <c r="H1" s="110"/>
      <c r="I1" s="110"/>
      <c r="J1" s="110"/>
      <c r="K1" s="110"/>
      <c r="L1" s="110"/>
      <c r="M1" s="110"/>
      <c r="N1" s="110"/>
    </row>
    <row r="2" spans="1:25" s="5" customFormat="1" x14ac:dyDescent="0.2">
      <c r="A2" s="110" t="s">
        <v>366</v>
      </c>
      <c r="B2" s="110"/>
      <c r="C2" s="110"/>
      <c r="D2" s="110"/>
      <c r="E2" s="519"/>
      <c r="F2" s="110"/>
      <c r="G2" s="110"/>
      <c r="H2" s="110"/>
      <c r="I2" s="110"/>
      <c r="J2" s="110"/>
      <c r="K2" s="110"/>
      <c r="L2" s="110"/>
      <c r="M2" s="110"/>
      <c r="N2" s="110"/>
      <c r="O2" s="110"/>
      <c r="P2" s="110"/>
      <c r="Q2" s="110"/>
      <c r="R2" s="110"/>
      <c r="S2" s="110"/>
      <c r="T2" s="110"/>
      <c r="U2" s="110"/>
      <c r="V2" s="110"/>
      <c r="W2" s="110"/>
      <c r="X2" s="110"/>
      <c r="Y2" s="110"/>
    </row>
    <row r="3" spans="1:25" s="58" customFormat="1" ht="12.75" thickBot="1" x14ac:dyDescent="0.25">
      <c r="A3" s="9"/>
      <c r="B3" s="11"/>
      <c r="D3" s="82"/>
      <c r="E3" s="615"/>
      <c r="G3" s="11"/>
      <c r="H3" s="11"/>
    </row>
    <row r="4" spans="1:25" ht="13.5" hidden="1" customHeight="1" x14ac:dyDescent="0.2">
      <c r="A4" s="46" t="s">
        <v>88</v>
      </c>
      <c r="B4" s="45"/>
      <c r="C4" s="41"/>
      <c r="D4" s="83"/>
      <c r="E4" s="859"/>
      <c r="F4" s="59"/>
      <c r="G4" s="59"/>
      <c r="H4" s="83"/>
      <c r="I4" s="59"/>
      <c r="J4" s="59"/>
      <c r="K4" s="59"/>
      <c r="L4" s="41"/>
      <c r="M4" s="41"/>
      <c r="N4" s="59"/>
    </row>
    <row r="5" spans="1:25" ht="57" customHeight="1" thickBot="1" x14ac:dyDescent="0.25">
      <c r="A5" s="249" t="s">
        <v>92</v>
      </c>
      <c r="B5" s="175" t="s">
        <v>93</v>
      </c>
      <c r="C5" s="174" t="s">
        <v>94</v>
      </c>
      <c r="D5" s="174" t="s">
        <v>212</v>
      </c>
      <c r="E5" s="860" t="s">
        <v>213</v>
      </c>
      <c r="F5" s="174" t="s">
        <v>249</v>
      </c>
      <c r="G5" s="174" t="s">
        <v>173</v>
      </c>
      <c r="H5" s="174" t="s">
        <v>211</v>
      </c>
      <c r="I5" s="174" t="s">
        <v>175</v>
      </c>
      <c r="J5" s="174" t="s">
        <v>174</v>
      </c>
      <c r="K5" s="174" t="s">
        <v>176</v>
      </c>
      <c r="L5" s="174" t="s">
        <v>177</v>
      </c>
      <c r="M5" s="174" t="s">
        <v>178</v>
      </c>
      <c r="N5" s="174" t="s">
        <v>179</v>
      </c>
      <c r="O5" s="473" t="s">
        <v>4447</v>
      </c>
    </row>
    <row r="6" spans="1:25" x14ac:dyDescent="0.2">
      <c r="A6" s="949" t="s">
        <v>4409</v>
      </c>
      <c r="B6" s="950">
        <v>2248214</v>
      </c>
      <c r="C6" s="951" t="s">
        <v>4410</v>
      </c>
      <c r="D6" s="950" t="s">
        <v>4411</v>
      </c>
      <c r="E6" s="952" t="s">
        <v>4412</v>
      </c>
      <c r="F6" s="948">
        <v>8683436.0899999999</v>
      </c>
      <c r="G6" s="969">
        <v>43578</v>
      </c>
      <c r="H6" s="951" t="s">
        <v>4413</v>
      </c>
      <c r="I6" s="951">
        <v>300</v>
      </c>
      <c r="J6" s="969">
        <v>43905</v>
      </c>
      <c r="K6" s="453">
        <v>154</v>
      </c>
      <c r="L6" s="462">
        <v>44059</v>
      </c>
      <c r="M6" s="463"/>
      <c r="N6" s="477"/>
      <c r="O6" s="968" t="s">
        <v>4414</v>
      </c>
    </row>
    <row r="7" spans="1:25" x14ac:dyDescent="0.2">
      <c r="A7" s="949"/>
      <c r="B7" s="950"/>
      <c r="C7" s="951"/>
      <c r="D7" s="950"/>
      <c r="E7" s="952"/>
      <c r="F7" s="948"/>
      <c r="G7" s="969"/>
      <c r="H7" s="951"/>
      <c r="I7" s="951"/>
      <c r="J7" s="969"/>
      <c r="K7" s="453">
        <v>223</v>
      </c>
      <c r="L7" s="462">
        <f>+L6+K7</f>
        <v>44282</v>
      </c>
      <c r="M7" s="463"/>
      <c r="N7" s="477"/>
      <c r="O7" s="970"/>
    </row>
    <row r="8" spans="1:25" x14ac:dyDescent="0.2">
      <c r="A8" s="949"/>
      <c r="B8" s="950"/>
      <c r="C8" s="951"/>
      <c r="D8" s="950"/>
      <c r="E8" s="952"/>
      <c r="F8" s="948"/>
      <c r="G8" s="969"/>
      <c r="H8" s="951"/>
      <c r="I8" s="951"/>
      <c r="J8" s="969"/>
      <c r="K8" s="464">
        <v>97</v>
      </c>
      <c r="L8" s="465">
        <f>L7+K8</f>
        <v>44379</v>
      </c>
      <c r="M8" s="463"/>
      <c r="N8" s="477"/>
      <c r="O8" s="970"/>
    </row>
    <row r="9" spans="1:25" x14ac:dyDescent="0.2">
      <c r="A9" s="949"/>
      <c r="B9" s="950"/>
      <c r="C9" s="951"/>
      <c r="D9" s="950"/>
      <c r="E9" s="952"/>
      <c r="F9" s="948"/>
      <c r="G9" s="969"/>
      <c r="H9" s="951"/>
      <c r="I9" s="951"/>
      <c r="J9" s="969"/>
      <c r="K9" s="464">
        <v>75</v>
      </c>
      <c r="L9" s="465">
        <f>L8+K9</f>
        <v>44454</v>
      </c>
      <c r="M9" s="463"/>
      <c r="N9" s="477"/>
      <c r="O9" s="970"/>
    </row>
    <row r="10" spans="1:25" x14ac:dyDescent="0.2">
      <c r="A10" s="949"/>
      <c r="B10" s="950"/>
      <c r="C10" s="951"/>
      <c r="D10" s="950"/>
      <c r="E10" s="952"/>
      <c r="F10" s="948"/>
      <c r="G10" s="969"/>
      <c r="H10" s="951"/>
      <c r="I10" s="951"/>
      <c r="J10" s="969"/>
      <c r="K10" s="464">
        <v>28</v>
      </c>
      <c r="L10" s="465">
        <f>L9+K10</f>
        <v>44482</v>
      </c>
      <c r="M10" s="463"/>
      <c r="N10" s="477"/>
      <c r="O10" s="970"/>
    </row>
    <row r="11" spans="1:25" x14ac:dyDescent="0.2">
      <c r="A11" s="953" t="s">
        <v>4415</v>
      </c>
      <c r="B11" s="956" t="s">
        <v>4416</v>
      </c>
      <c r="C11" s="956" t="s">
        <v>4410</v>
      </c>
      <c r="D11" s="959" t="s">
        <v>4411</v>
      </c>
      <c r="E11" s="962" t="s">
        <v>4417</v>
      </c>
      <c r="F11" s="971">
        <v>15601921.050000001</v>
      </c>
      <c r="G11" s="965">
        <v>44037</v>
      </c>
      <c r="H11" s="956" t="s">
        <v>4418</v>
      </c>
      <c r="I11" s="956">
        <v>180</v>
      </c>
      <c r="J11" s="965">
        <v>43890</v>
      </c>
      <c r="K11" s="453">
        <v>30</v>
      </c>
      <c r="L11" s="462">
        <v>43920</v>
      </c>
      <c r="M11" s="463"/>
      <c r="N11" s="477"/>
      <c r="O11" s="968" t="s">
        <v>4419</v>
      </c>
    </row>
    <row r="12" spans="1:25" x14ac:dyDescent="0.2">
      <c r="A12" s="954"/>
      <c r="B12" s="957"/>
      <c r="C12" s="957"/>
      <c r="D12" s="960"/>
      <c r="E12" s="963"/>
      <c r="F12" s="973"/>
      <c r="G12" s="966"/>
      <c r="H12" s="957"/>
      <c r="I12" s="957"/>
      <c r="J12" s="966"/>
      <c r="K12" s="453">
        <v>315</v>
      </c>
      <c r="L12" s="462">
        <v>44220</v>
      </c>
      <c r="M12" s="463"/>
      <c r="N12" s="477"/>
      <c r="O12" s="968"/>
    </row>
    <row r="13" spans="1:25" x14ac:dyDescent="0.2">
      <c r="A13" s="954"/>
      <c r="B13" s="957"/>
      <c r="C13" s="957"/>
      <c r="D13" s="960"/>
      <c r="E13" s="963"/>
      <c r="F13" s="973"/>
      <c r="G13" s="966"/>
      <c r="H13" s="957"/>
      <c r="I13" s="957"/>
      <c r="J13" s="966"/>
      <c r="K13" s="453">
        <v>23</v>
      </c>
      <c r="L13" s="462">
        <f>L12+K13</f>
        <v>44243</v>
      </c>
      <c r="M13" s="463"/>
      <c r="N13" s="477"/>
      <c r="O13" s="968"/>
    </row>
    <row r="14" spans="1:25" x14ac:dyDescent="0.2">
      <c r="A14" s="954"/>
      <c r="B14" s="957"/>
      <c r="C14" s="957"/>
      <c r="D14" s="960"/>
      <c r="E14" s="963"/>
      <c r="F14" s="973"/>
      <c r="G14" s="966"/>
      <c r="H14" s="957"/>
      <c r="I14" s="957"/>
      <c r="J14" s="966"/>
      <c r="K14" s="453">
        <v>16</v>
      </c>
      <c r="L14" s="462">
        <v>44400</v>
      </c>
      <c r="M14" s="463"/>
      <c r="N14" s="477"/>
      <c r="O14" s="968"/>
    </row>
    <row r="15" spans="1:25" x14ac:dyDescent="0.2">
      <c r="A15" s="954"/>
      <c r="B15" s="957"/>
      <c r="C15" s="957"/>
      <c r="D15" s="960"/>
      <c r="E15" s="963"/>
      <c r="F15" s="973"/>
      <c r="G15" s="966"/>
      <c r="H15" s="957"/>
      <c r="I15" s="957"/>
      <c r="J15" s="966"/>
      <c r="K15" s="453">
        <v>18</v>
      </c>
      <c r="L15" s="462">
        <f>L14+K15</f>
        <v>44418</v>
      </c>
      <c r="M15" s="463"/>
      <c r="N15" s="477"/>
      <c r="O15" s="968"/>
    </row>
    <row r="16" spans="1:25" x14ac:dyDescent="0.2">
      <c r="A16" s="955"/>
      <c r="B16" s="958"/>
      <c r="C16" s="958"/>
      <c r="D16" s="961"/>
      <c r="E16" s="964"/>
      <c r="F16" s="972"/>
      <c r="G16" s="967"/>
      <c r="H16" s="958"/>
      <c r="I16" s="958"/>
      <c r="J16" s="967"/>
      <c r="K16" s="453">
        <v>16</v>
      </c>
      <c r="L16" s="462">
        <f>L15+K16</f>
        <v>44434</v>
      </c>
      <c r="M16" s="463"/>
      <c r="N16" s="477"/>
      <c r="O16" s="968"/>
    </row>
    <row r="17" spans="1:15" x14ac:dyDescent="0.2">
      <c r="A17" s="953" t="s">
        <v>4420</v>
      </c>
      <c r="B17" s="956" t="s">
        <v>4421</v>
      </c>
      <c r="C17" s="956" t="s">
        <v>4410</v>
      </c>
      <c r="D17" s="959" t="s">
        <v>4411</v>
      </c>
      <c r="E17" s="962" t="s">
        <v>4422</v>
      </c>
      <c r="F17" s="971">
        <v>7886245.6100000003</v>
      </c>
      <c r="G17" s="965">
        <v>43798</v>
      </c>
      <c r="H17" s="956" t="s">
        <v>4423</v>
      </c>
      <c r="I17" s="956">
        <v>180</v>
      </c>
      <c r="J17" s="965">
        <v>43992</v>
      </c>
      <c r="K17" s="453">
        <v>173</v>
      </c>
      <c r="L17" s="462">
        <v>44165</v>
      </c>
      <c r="M17" s="463"/>
      <c r="N17" s="477"/>
      <c r="O17" s="968" t="s">
        <v>4419</v>
      </c>
    </row>
    <row r="18" spans="1:15" x14ac:dyDescent="0.2">
      <c r="A18" s="955"/>
      <c r="B18" s="958"/>
      <c r="C18" s="958"/>
      <c r="D18" s="961"/>
      <c r="E18" s="964"/>
      <c r="F18" s="972"/>
      <c r="G18" s="967"/>
      <c r="H18" s="958"/>
      <c r="I18" s="958"/>
      <c r="J18" s="967"/>
      <c r="K18" s="464">
        <v>126</v>
      </c>
      <c r="L18" s="466">
        <f>L17+K18</f>
        <v>44291</v>
      </c>
      <c r="M18" s="9"/>
      <c r="N18" s="477"/>
      <c r="O18" s="968"/>
    </row>
    <row r="19" spans="1:15" ht="120" x14ac:dyDescent="0.2">
      <c r="A19" s="478" t="s">
        <v>4424</v>
      </c>
      <c r="B19" s="452">
        <v>2194907</v>
      </c>
      <c r="C19" s="455" t="s">
        <v>4410</v>
      </c>
      <c r="D19" s="452" t="s">
        <v>4411</v>
      </c>
      <c r="E19" s="490" t="s">
        <v>4425</v>
      </c>
      <c r="F19" s="467">
        <v>5919022.21</v>
      </c>
      <c r="G19" s="468">
        <v>43629</v>
      </c>
      <c r="H19" s="455" t="s">
        <v>4426</v>
      </c>
      <c r="I19" s="455">
        <v>270</v>
      </c>
      <c r="J19" s="468">
        <v>43931</v>
      </c>
      <c r="K19" s="469" t="s">
        <v>719</v>
      </c>
      <c r="L19" s="469" t="s">
        <v>719</v>
      </c>
      <c r="M19" s="463"/>
      <c r="N19" s="477"/>
      <c r="O19" s="474" t="s">
        <v>4427</v>
      </c>
    </row>
    <row r="20" spans="1:15" ht="60" x14ac:dyDescent="0.2">
      <c r="A20" s="478" t="s">
        <v>4428</v>
      </c>
      <c r="B20" s="452">
        <v>2334493</v>
      </c>
      <c r="C20" s="455" t="s">
        <v>4410</v>
      </c>
      <c r="D20" s="452" t="s">
        <v>4411</v>
      </c>
      <c r="E20" s="539" t="s">
        <v>4429</v>
      </c>
      <c r="F20" s="471">
        <v>4282005.22</v>
      </c>
      <c r="G20" s="472" t="s">
        <v>4430</v>
      </c>
      <c r="H20" s="469" t="s">
        <v>719</v>
      </c>
      <c r="I20" s="469" t="s">
        <v>719</v>
      </c>
      <c r="J20" s="469" t="s">
        <v>719</v>
      </c>
      <c r="K20" s="469" t="s">
        <v>719</v>
      </c>
      <c r="L20" s="469" t="s">
        <v>719</v>
      </c>
      <c r="M20" s="463"/>
      <c r="N20" s="477"/>
      <c r="O20" s="475"/>
    </row>
    <row r="21" spans="1:15" ht="60" x14ac:dyDescent="0.2">
      <c r="A21" s="478" t="s">
        <v>4431</v>
      </c>
      <c r="B21" s="452">
        <v>2127740</v>
      </c>
      <c r="C21" s="472" t="s">
        <v>4432</v>
      </c>
      <c r="D21" s="452" t="s">
        <v>4411</v>
      </c>
      <c r="E21" s="539" t="s">
        <v>4433</v>
      </c>
      <c r="F21" s="471">
        <v>12738890.85</v>
      </c>
      <c r="G21" s="472" t="s">
        <v>4434</v>
      </c>
      <c r="H21" s="469" t="s">
        <v>719</v>
      </c>
      <c r="I21" s="469" t="s">
        <v>719</v>
      </c>
      <c r="J21" s="469" t="s">
        <v>719</v>
      </c>
      <c r="K21" s="469" t="s">
        <v>719</v>
      </c>
      <c r="L21" s="469" t="s">
        <v>719</v>
      </c>
      <c r="M21" s="463"/>
      <c r="N21" s="477"/>
      <c r="O21" s="475"/>
    </row>
    <row r="22" spans="1:15" ht="84" x14ac:dyDescent="0.2">
      <c r="A22" s="478" t="s">
        <v>4435</v>
      </c>
      <c r="B22" s="452">
        <v>2302886</v>
      </c>
      <c r="C22" s="455" t="s">
        <v>4410</v>
      </c>
      <c r="D22" s="452" t="s">
        <v>4411</v>
      </c>
      <c r="E22" s="539" t="s">
        <v>4436</v>
      </c>
      <c r="F22" s="471">
        <v>11145758.08</v>
      </c>
      <c r="G22" s="472" t="s">
        <v>4437</v>
      </c>
      <c r="H22" s="469" t="s">
        <v>719</v>
      </c>
      <c r="I22" s="469" t="s">
        <v>719</v>
      </c>
      <c r="J22" s="469" t="s">
        <v>719</v>
      </c>
      <c r="K22" s="469" t="s">
        <v>719</v>
      </c>
      <c r="L22" s="469" t="s">
        <v>719</v>
      </c>
      <c r="M22" s="463"/>
      <c r="N22" s="477"/>
      <c r="O22" s="476"/>
    </row>
    <row r="23" spans="1:15" x14ac:dyDescent="0.2">
      <c r="A23" s="953" t="s">
        <v>4438</v>
      </c>
      <c r="B23" s="959">
        <v>2089938</v>
      </c>
      <c r="C23" s="974" t="s">
        <v>4410</v>
      </c>
      <c r="D23" s="959" t="s">
        <v>4411</v>
      </c>
      <c r="E23" s="977" t="s">
        <v>4439</v>
      </c>
      <c r="F23" s="983">
        <v>50369143.829999998</v>
      </c>
      <c r="G23" s="980">
        <v>41631</v>
      </c>
      <c r="H23" s="974" t="s">
        <v>4440</v>
      </c>
      <c r="I23" s="986">
        <v>450</v>
      </c>
      <c r="J23" s="980">
        <v>42123</v>
      </c>
      <c r="K23" s="463">
        <v>59</v>
      </c>
      <c r="L23" s="466">
        <v>42182</v>
      </c>
      <c r="M23" s="463"/>
      <c r="N23" s="477"/>
      <c r="O23" s="968" t="s">
        <v>4441</v>
      </c>
    </row>
    <row r="24" spans="1:15" x14ac:dyDescent="0.2">
      <c r="A24" s="954"/>
      <c r="B24" s="960"/>
      <c r="C24" s="975"/>
      <c r="D24" s="960"/>
      <c r="E24" s="978"/>
      <c r="F24" s="984"/>
      <c r="G24" s="984"/>
      <c r="H24" s="984"/>
      <c r="I24" s="984"/>
      <c r="J24" s="981"/>
      <c r="K24" s="463">
        <v>60</v>
      </c>
      <c r="L24" s="466">
        <f t="shared" ref="L24:L29" si="0">L23+K24</f>
        <v>42242</v>
      </c>
      <c r="M24" s="463"/>
      <c r="N24" s="477"/>
      <c r="O24" s="968"/>
    </row>
    <row r="25" spans="1:15" x14ac:dyDescent="0.2">
      <c r="A25" s="954"/>
      <c r="B25" s="960"/>
      <c r="C25" s="975"/>
      <c r="D25" s="960"/>
      <c r="E25" s="978"/>
      <c r="F25" s="984"/>
      <c r="G25" s="984"/>
      <c r="H25" s="984"/>
      <c r="I25" s="984"/>
      <c r="J25" s="981"/>
      <c r="K25" s="463">
        <v>119</v>
      </c>
      <c r="L25" s="466">
        <f t="shared" si="0"/>
        <v>42361</v>
      </c>
      <c r="M25" s="463"/>
      <c r="N25" s="477"/>
      <c r="O25" s="968"/>
    </row>
    <row r="26" spans="1:15" x14ac:dyDescent="0.2">
      <c r="A26" s="954"/>
      <c r="B26" s="960"/>
      <c r="C26" s="975"/>
      <c r="D26" s="960"/>
      <c r="E26" s="978"/>
      <c r="F26" s="984"/>
      <c r="G26" s="984"/>
      <c r="H26" s="984"/>
      <c r="I26" s="984"/>
      <c r="J26" s="981"/>
      <c r="K26" s="463">
        <v>251</v>
      </c>
      <c r="L26" s="466">
        <f t="shared" si="0"/>
        <v>42612</v>
      </c>
      <c r="M26" s="463"/>
      <c r="N26" s="477"/>
      <c r="O26" s="968"/>
    </row>
    <row r="27" spans="1:15" x14ac:dyDescent="0.2">
      <c r="A27" s="954"/>
      <c r="B27" s="960"/>
      <c r="C27" s="975"/>
      <c r="D27" s="960"/>
      <c r="E27" s="978"/>
      <c r="F27" s="984"/>
      <c r="G27" s="984"/>
      <c r="H27" s="984"/>
      <c r="I27" s="984"/>
      <c r="J27" s="981"/>
      <c r="K27" s="463">
        <v>30</v>
      </c>
      <c r="L27" s="466">
        <f t="shared" si="0"/>
        <v>42642</v>
      </c>
      <c r="M27" s="463"/>
      <c r="N27" s="477"/>
      <c r="O27" s="968"/>
    </row>
    <row r="28" spans="1:15" s="58" customFormat="1" x14ac:dyDescent="0.2">
      <c r="A28" s="954"/>
      <c r="B28" s="960"/>
      <c r="C28" s="975"/>
      <c r="D28" s="960"/>
      <c r="E28" s="978"/>
      <c r="F28" s="984"/>
      <c r="G28" s="984"/>
      <c r="H28" s="984"/>
      <c r="I28" s="984"/>
      <c r="J28" s="981"/>
      <c r="K28" s="463">
        <v>90</v>
      </c>
      <c r="L28" s="466">
        <f t="shared" si="0"/>
        <v>42732</v>
      </c>
      <c r="M28" s="463"/>
      <c r="N28" s="477"/>
      <c r="O28" s="968"/>
    </row>
    <row r="29" spans="1:15" x14ac:dyDescent="0.2">
      <c r="A29" s="954"/>
      <c r="B29" s="960"/>
      <c r="C29" s="975"/>
      <c r="D29" s="960"/>
      <c r="E29" s="978"/>
      <c r="F29" s="984"/>
      <c r="G29" s="984"/>
      <c r="H29" s="984"/>
      <c r="I29" s="984"/>
      <c r="J29" s="981"/>
      <c r="K29" s="463">
        <v>57</v>
      </c>
      <c r="L29" s="466">
        <f t="shared" si="0"/>
        <v>42789</v>
      </c>
      <c r="M29" s="463"/>
      <c r="N29" s="477"/>
      <c r="O29" s="968"/>
    </row>
    <row r="30" spans="1:15" x14ac:dyDescent="0.2">
      <c r="A30" s="954"/>
      <c r="B30" s="960"/>
      <c r="C30" s="975"/>
      <c r="D30" s="960"/>
      <c r="E30" s="978"/>
      <c r="F30" s="984"/>
      <c r="G30" s="984"/>
      <c r="H30" s="984"/>
      <c r="I30" s="984"/>
      <c r="J30" s="981"/>
      <c r="K30" s="463">
        <v>117</v>
      </c>
      <c r="L30" s="466">
        <v>42883</v>
      </c>
      <c r="M30" s="463"/>
      <c r="N30" s="477"/>
      <c r="O30" s="968"/>
    </row>
    <row r="31" spans="1:15" x14ac:dyDescent="0.2">
      <c r="A31" s="954"/>
      <c r="B31" s="960"/>
      <c r="C31" s="975"/>
      <c r="D31" s="960"/>
      <c r="E31" s="978"/>
      <c r="F31" s="984"/>
      <c r="G31" s="984"/>
      <c r="H31" s="984"/>
      <c r="I31" s="984"/>
      <c r="J31" s="981"/>
      <c r="K31" s="463">
        <v>120</v>
      </c>
      <c r="L31" s="466">
        <f>L30+K31</f>
        <v>43003</v>
      </c>
      <c r="M31" s="463"/>
      <c r="N31" s="477"/>
      <c r="O31" s="968"/>
    </row>
    <row r="32" spans="1:15" x14ac:dyDescent="0.2">
      <c r="A32" s="954"/>
      <c r="B32" s="960"/>
      <c r="C32" s="975"/>
      <c r="D32" s="960"/>
      <c r="E32" s="978"/>
      <c r="F32" s="984"/>
      <c r="G32" s="984"/>
      <c r="H32" s="984"/>
      <c r="I32" s="984"/>
      <c r="J32" s="981"/>
      <c r="K32" s="463">
        <v>83</v>
      </c>
      <c r="L32" s="466">
        <f>L31+K32</f>
        <v>43086</v>
      </c>
      <c r="M32" s="463"/>
      <c r="N32" s="477"/>
      <c r="O32" s="968"/>
    </row>
    <row r="33" spans="1:15" x14ac:dyDescent="0.2">
      <c r="A33" s="954"/>
      <c r="B33" s="960"/>
      <c r="C33" s="975"/>
      <c r="D33" s="960"/>
      <c r="E33" s="978"/>
      <c r="F33" s="984"/>
      <c r="G33" s="984"/>
      <c r="H33" s="984"/>
      <c r="I33" s="984"/>
      <c r="J33" s="981"/>
      <c r="K33" s="463">
        <v>80</v>
      </c>
      <c r="L33" s="466">
        <f>L32+K33</f>
        <v>43166</v>
      </c>
      <c r="M33" s="463"/>
      <c r="N33" s="477"/>
      <c r="O33" s="968"/>
    </row>
    <row r="34" spans="1:15" x14ac:dyDescent="0.2">
      <c r="A34" s="954"/>
      <c r="B34" s="960"/>
      <c r="C34" s="975"/>
      <c r="D34" s="960"/>
      <c r="E34" s="978"/>
      <c r="F34" s="984"/>
      <c r="G34" s="984"/>
      <c r="H34" s="984"/>
      <c r="I34" s="984"/>
      <c r="J34" s="981"/>
      <c r="K34" s="463">
        <v>43</v>
      </c>
      <c r="L34" s="466">
        <v>43215</v>
      </c>
      <c r="M34" s="463"/>
      <c r="N34" s="477"/>
      <c r="O34" s="968"/>
    </row>
    <row r="35" spans="1:15" x14ac:dyDescent="0.2">
      <c r="A35" s="954"/>
      <c r="B35" s="960"/>
      <c r="C35" s="975"/>
      <c r="D35" s="960"/>
      <c r="E35" s="978"/>
      <c r="F35" s="984"/>
      <c r="G35" s="984"/>
      <c r="H35" s="984"/>
      <c r="I35" s="984"/>
      <c r="J35" s="981"/>
      <c r="K35" s="463">
        <v>40</v>
      </c>
      <c r="L35" s="466">
        <f t="shared" ref="L35:L42" si="1">L34+K35</f>
        <v>43255</v>
      </c>
      <c r="M35" s="463"/>
      <c r="N35" s="477"/>
      <c r="O35" s="968"/>
    </row>
    <row r="36" spans="1:15" x14ac:dyDescent="0.2">
      <c r="A36" s="954"/>
      <c r="B36" s="960"/>
      <c r="C36" s="975"/>
      <c r="D36" s="960"/>
      <c r="E36" s="978"/>
      <c r="F36" s="984"/>
      <c r="G36" s="984"/>
      <c r="H36" s="984"/>
      <c r="I36" s="984"/>
      <c r="J36" s="981"/>
      <c r="K36" s="463">
        <v>55</v>
      </c>
      <c r="L36" s="466">
        <f t="shared" si="1"/>
        <v>43310</v>
      </c>
      <c r="M36" s="463"/>
      <c r="N36" s="477"/>
      <c r="O36" s="968"/>
    </row>
    <row r="37" spans="1:15" x14ac:dyDescent="0.2">
      <c r="A37" s="954"/>
      <c r="B37" s="960"/>
      <c r="C37" s="975"/>
      <c r="D37" s="960"/>
      <c r="E37" s="978"/>
      <c r="F37" s="984"/>
      <c r="G37" s="984"/>
      <c r="H37" s="984"/>
      <c r="I37" s="984"/>
      <c r="J37" s="981"/>
      <c r="K37" s="463">
        <v>23</v>
      </c>
      <c r="L37" s="466">
        <f t="shared" si="1"/>
        <v>43333</v>
      </c>
      <c r="M37" s="463"/>
      <c r="N37" s="477"/>
      <c r="O37" s="968"/>
    </row>
    <row r="38" spans="1:15" x14ac:dyDescent="0.2">
      <c r="A38" s="954"/>
      <c r="B38" s="960"/>
      <c r="C38" s="975"/>
      <c r="D38" s="960"/>
      <c r="E38" s="978"/>
      <c r="F38" s="984"/>
      <c r="G38" s="984"/>
      <c r="H38" s="984"/>
      <c r="I38" s="984"/>
      <c r="J38" s="981"/>
      <c r="K38" s="463">
        <v>37</v>
      </c>
      <c r="L38" s="466">
        <f t="shared" si="1"/>
        <v>43370</v>
      </c>
      <c r="M38" s="463"/>
      <c r="N38" s="477"/>
      <c r="O38" s="968"/>
    </row>
    <row r="39" spans="1:15" x14ac:dyDescent="0.2">
      <c r="A39" s="954"/>
      <c r="B39" s="960"/>
      <c r="C39" s="975"/>
      <c r="D39" s="960"/>
      <c r="E39" s="978"/>
      <c r="F39" s="984"/>
      <c r="G39" s="984"/>
      <c r="H39" s="984"/>
      <c r="I39" s="984"/>
      <c r="J39" s="981"/>
      <c r="K39" s="463">
        <v>34</v>
      </c>
      <c r="L39" s="466">
        <f t="shared" si="1"/>
        <v>43404</v>
      </c>
      <c r="M39" s="463"/>
      <c r="N39" s="477"/>
      <c r="O39" s="968"/>
    </row>
    <row r="40" spans="1:15" x14ac:dyDescent="0.2">
      <c r="A40" s="954"/>
      <c r="B40" s="960"/>
      <c r="C40" s="975"/>
      <c r="D40" s="960"/>
      <c r="E40" s="978"/>
      <c r="F40" s="984"/>
      <c r="G40" s="984"/>
      <c r="H40" s="984"/>
      <c r="I40" s="984"/>
      <c r="J40" s="981"/>
      <c r="K40" s="463">
        <v>21</v>
      </c>
      <c r="L40" s="466">
        <f t="shared" si="1"/>
        <v>43425</v>
      </c>
      <c r="M40" s="463"/>
      <c r="N40" s="477"/>
      <c r="O40" s="968"/>
    </row>
    <row r="41" spans="1:15" x14ac:dyDescent="0.2">
      <c r="A41" s="954"/>
      <c r="B41" s="960"/>
      <c r="C41" s="975"/>
      <c r="D41" s="960"/>
      <c r="E41" s="978"/>
      <c r="F41" s="984"/>
      <c r="G41" s="984"/>
      <c r="H41" s="984"/>
      <c r="I41" s="984"/>
      <c r="J41" s="981"/>
      <c r="K41" s="463">
        <v>23</v>
      </c>
      <c r="L41" s="466">
        <f t="shared" si="1"/>
        <v>43448</v>
      </c>
      <c r="M41" s="463"/>
      <c r="N41" s="477"/>
      <c r="O41" s="968"/>
    </row>
    <row r="42" spans="1:15" x14ac:dyDescent="0.2">
      <c r="A42" s="955"/>
      <c r="B42" s="961"/>
      <c r="C42" s="976"/>
      <c r="D42" s="961"/>
      <c r="E42" s="979"/>
      <c r="F42" s="985"/>
      <c r="G42" s="985"/>
      <c r="H42" s="985"/>
      <c r="I42" s="985"/>
      <c r="J42" s="982"/>
      <c r="K42" s="463">
        <v>88</v>
      </c>
      <c r="L42" s="466">
        <f t="shared" si="1"/>
        <v>43536</v>
      </c>
      <c r="M42" s="463"/>
      <c r="N42" s="477"/>
      <c r="O42" s="968"/>
    </row>
    <row r="43" spans="1:15" x14ac:dyDescent="0.2">
      <c r="A43" s="953" t="s">
        <v>4442</v>
      </c>
      <c r="B43" s="959">
        <v>2078213</v>
      </c>
      <c r="C43" s="974" t="s">
        <v>4443</v>
      </c>
      <c r="D43" s="959" t="s">
        <v>4411</v>
      </c>
      <c r="E43" s="977" t="s">
        <v>4444</v>
      </c>
      <c r="F43" s="983">
        <v>122456498.8</v>
      </c>
      <c r="G43" s="980">
        <v>41285</v>
      </c>
      <c r="H43" s="986" t="s">
        <v>4445</v>
      </c>
      <c r="I43" s="986">
        <v>600</v>
      </c>
      <c r="J43" s="980">
        <v>41915</v>
      </c>
      <c r="K43" s="463">
        <v>67</v>
      </c>
      <c r="L43" s="466">
        <v>41982</v>
      </c>
      <c r="M43" s="463"/>
      <c r="N43" s="477"/>
      <c r="O43" s="970" t="s">
        <v>4446</v>
      </c>
    </row>
    <row r="44" spans="1:15" x14ac:dyDescent="0.2">
      <c r="A44" s="954"/>
      <c r="B44" s="960"/>
      <c r="C44" s="975"/>
      <c r="D44" s="960"/>
      <c r="E44" s="978"/>
      <c r="F44" s="993"/>
      <c r="G44" s="981"/>
      <c r="H44" s="984"/>
      <c r="I44" s="984"/>
      <c r="J44" s="981"/>
      <c r="K44" s="463">
        <v>5</v>
      </c>
      <c r="L44" s="466">
        <f>L43+K44</f>
        <v>41987</v>
      </c>
      <c r="M44" s="463"/>
      <c r="N44" s="477"/>
      <c r="O44" s="970"/>
    </row>
    <row r="45" spans="1:15" x14ac:dyDescent="0.2">
      <c r="A45" s="954"/>
      <c r="B45" s="960"/>
      <c r="C45" s="975"/>
      <c r="D45" s="960"/>
      <c r="E45" s="978"/>
      <c r="F45" s="993"/>
      <c r="G45" s="981"/>
      <c r="H45" s="984"/>
      <c r="I45" s="984"/>
      <c r="J45" s="981"/>
      <c r="K45" s="463">
        <v>20</v>
      </c>
      <c r="L45" s="466">
        <f>L44+K45</f>
        <v>42007</v>
      </c>
      <c r="M45" s="463"/>
      <c r="N45" s="477"/>
      <c r="O45" s="970"/>
    </row>
    <row r="46" spans="1:15" x14ac:dyDescent="0.2">
      <c r="A46" s="954"/>
      <c r="B46" s="960"/>
      <c r="C46" s="975"/>
      <c r="D46" s="960"/>
      <c r="E46" s="978"/>
      <c r="F46" s="993"/>
      <c r="G46" s="981"/>
      <c r="H46" s="984"/>
      <c r="I46" s="984"/>
      <c r="J46" s="981"/>
      <c r="K46" s="463">
        <v>45</v>
      </c>
      <c r="L46" s="466">
        <f>L45+K46</f>
        <v>42052</v>
      </c>
      <c r="M46" s="463"/>
      <c r="N46" s="477"/>
      <c r="O46" s="970"/>
    </row>
    <row r="47" spans="1:15" x14ac:dyDescent="0.2">
      <c r="A47" s="954"/>
      <c r="B47" s="960"/>
      <c r="C47" s="975"/>
      <c r="D47" s="960"/>
      <c r="E47" s="978"/>
      <c r="F47" s="993"/>
      <c r="G47" s="981"/>
      <c r="H47" s="984"/>
      <c r="I47" s="984"/>
      <c r="J47" s="981"/>
      <c r="K47" s="463">
        <v>838</v>
      </c>
      <c r="L47" s="466">
        <v>42930</v>
      </c>
      <c r="M47" s="463"/>
      <c r="N47" s="477"/>
      <c r="O47" s="970"/>
    </row>
    <row r="48" spans="1:15" x14ac:dyDescent="0.2">
      <c r="A48" s="954"/>
      <c r="B48" s="960"/>
      <c r="C48" s="975"/>
      <c r="D48" s="960"/>
      <c r="E48" s="978"/>
      <c r="F48" s="993"/>
      <c r="G48" s="981"/>
      <c r="H48" s="984"/>
      <c r="I48" s="984"/>
      <c r="J48" s="981"/>
      <c r="K48" s="463">
        <v>30</v>
      </c>
      <c r="L48" s="466">
        <f>L47+K48</f>
        <v>42960</v>
      </c>
      <c r="M48" s="463"/>
      <c r="N48" s="477"/>
      <c r="O48" s="970"/>
    </row>
    <row r="49" spans="1:15" x14ac:dyDescent="0.2">
      <c r="A49" s="954"/>
      <c r="B49" s="960"/>
      <c r="C49" s="975"/>
      <c r="D49" s="960"/>
      <c r="E49" s="978"/>
      <c r="F49" s="993"/>
      <c r="G49" s="981"/>
      <c r="H49" s="984"/>
      <c r="I49" s="984"/>
      <c r="J49" s="981"/>
      <c r="K49" s="463">
        <v>60</v>
      </c>
      <c r="L49" s="466">
        <f>L48+K49</f>
        <v>43020</v>
      </c>
      <c r="M49" s="463"/>
      <c r="N49" s="477"/>
      <c r="O49" s="970"/>
    </row>
    <row r="50" spans="1:15" x14ac:dyDescent="0.2">
      <c r="A50" s="954"/>
      <c r="B50" s="960"/>
      <c r="C50" s="975"/>
      <c r="D50" s="960"/>
      <c r="E50" s="978"/>
      <c r="F50" s="993"/>
      <c r="G50" s="981"/>
      <c r="H50" s="984"/>
      <c r="I50" s="984"/>
      <c r="J50" s="981"/>
      <c r="K50" s="463">
        <v>30</v>
      </c>
      <c r="L50" s="466">
        <f>L49+K50</f>
        <v>43050</v>
      </c>
      <c r="M50" s="463"/>
      <c r="N50" s="477"/>
      <c r="O50" s="970"/>
    </row>
    <row r="51" spans="1:15" x14ac:dyDescent="0.2">
      <c r="A51" s="954"/>
      <c r="B51" s="960"/>
      <c r="C51" s="975"/>
      <c r="D51" s="960"/>
      <c r="E51" s="978"/>
      <c r="F51" s="993"/>
      <c r="G51" s="981"/>
      <c r="H51" s="984"/>
      <c r="I51" s="984"/>
      <c r="J51" s="981"/>
      <c r="K51" s="463">
        <v>30</v>
      </c>
      <c r="L51" s="466">
        <f>L50+K51</f>
        <v>43080</v>
      </c>
      <c r="M51" s="463"/>
      <c r="N51" s="477"/>
      <c r="O51" s="970"/>
    </row>
    <row r="52" spans="1:15" ht="12.75" thickBot="1" x14ac:dyDescent="0.25">
      <c r="A52" s="989"/>
      <c r="B52" s="990"/>
      <c r="C52" s="991"/>
      <c r="D52" s="990"/>
      <c r="E52" s="992"/>
      <c r="F52" s="994"/>
      <c r="G52" s="987"/>
      <c r="H52" s="988"/>
      <c r="I52" s="988"/>
      <c r="J52" s="987"/>
      <c r="K52" s="479">
        <v>369</v>
      </c>
      <c r="L52" s="480">
        <f>L51+K52</f>
        <v>43449</v>
      </c>
      <c r="M52" s="479"/>
      <c r="N52" s="481"/>
      <c r="O52" s="970"/>
    </row>
    <row r="53" spans="1:15" s="109" customFormat="1" x14ac:dyDescent="0.2">
      <c r="A53" s="1" t="s">
        <v>374</v>
      </c>
      <c r="B53" s="2"/>
      <c r="C53" s="2"/>
      <c r="D53" s="2"/>
      <c r="E53" s="36"/>
      <c r="F53" s="2"/>
      <c r="G53" s="2"/>
      <c r="H53" s="2"/>
      <c r="I53" s="2"/>
      <c r="J53" s="2"/>
      <c r="K53" s="2"/>
      <c r="L53" s="2"/>
    </row>
  </sheetData>
  <mergeCells count="55">
    <mergeCell ref="J43:J52"/>
    <mergeCell ref="O43:O52"/>
    <mergeCell ref="A43:A52"/>
    <mergeCell ref="B43:B52"/>
    <mergeCell ref="C43:C52"/>
    <mergeCell ref="D43:D52"/>
    <mergeCell ref="E43:E52"/>
    <mergeCell ref="F43:F52"/>
    <mergeCell ref="F23:F42"/>
    <mergeCell ref="G23:G42"/>
    <mergeCell ref="H23:H42"/>
    <mergeCell ref="I23:I42"/>
    <mergeCell ref="G43:G52"/>
    <mergeCell ref="H43:H52"/>
    <mergeCell ref="I43:I52"/>
    <mergeCell ref="J23:J42"/>
    <mergeCell ref="O23:O42"/>
    <mergeCell ref="G17:G18"/>
    <mergeCell ref="H17:H18"/>
    <mergeCell ref="I17:I18"/>
    <mergeCell ref="J17:J18"/>
    <mergeCell ref="O17:O18"/>
    <mergeCell ref="A23:A42"/>
    <mergeCell ref="B23:B42"/>
    <mergeCell ref="C23:C42"/>
    <mergeCell ref="D23:D42"/>
    <mergeCell ref="E23:E42"/>
    <mergeCell ref="A17:A18"/>
    <mergeCell ref="B17:B18"/>
    <mergeCell ref="C17:C18"/>
    <mergeCell ref="D17:D18"/>
    <mergeCell ref="E17:E18"/>
    <mergeCell ref="F17:F18"/>
    <mergeCell ref="F11:F16"/>
    <mergeCell ref="G11:G16"/>
    <mergeCell ref="H11:H16"/>
    <mergeCell ref="I11:I16"/>
    <mergeCell ref="J11:J16"/>
    <mergeCell ref="O11:O16"/>
    <mergeCell ref="G6:G10"/>
    <mergeCell ref="H6:H10"/>
    <mergeCell ref="I6:I10"/>
    <mergeCell ref="J6:J10"/>
    <mergeCell ref="O6:O10"/>
    <mergeCell ref="A11:A16"/>
    <mergeCell ref="B11:B16"/>
    <mergeCell ref="C11:C16"/>
    <mergeCell ref="D11:D16"/>
    <mergeCell ref="E11:E16"/>
    <mergeCell ref="F6:F10"/>
    <mergeCell ref="A6:A10"/>
    <mergeCell ref="B6:B10"/>
    <mergeCell ref="C6:C10"/>
    <mergeCell ref="D6:D10"/>
    <mergeCell ref="E6:E10"/>
  </mergeCells>
  <phoneticPr fontId="11" type="noConversion"/>
  <printOptions horizontalCentered="1"/>
  <pageMargins left="0.25" right="0.25" top="0.75" bottom="0.75" header="0.3" footer="0.3"/>
  <pageSetup paperSize="9" scale="62"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rgb="FF92D050"/>
    <pageSetUpPr fitToPage="1"/>
  </sheetPr>
  <dimension ref="A1:Y373"/>
  <sheetViews>
    <sheetView topLeftCell="A122" zoomScale="70" zoomScaleNormal="70" zoomScaleSheetLayoutView="100" zoomScalePageLayoutView="85" workbookViewId="0">
      <selection activeCell="I107" sqref="I107"/>
    </sheetView>
  </sheetViews>
  <sheetFormatPr baseColWidth="10" defaultColWidth="11.42578125" defaultRowHeight="12" x14ac:dyDescent="0.2"/>
  <cols>
    <col min="1" max="1" width="54.85546875" style="615" customWidth="1"/>
    <col min="2" max="2" width="20.28515625" style="3" customWidth="1"/>
    <col min="3" max="3" width="20.28515625" style="82" customWidth="1"/>
    <col min="4" max="5" width="17.7109375" style="3" customWidth="1"/>
    <col min="6" max="6" width="17.7109375" style="109" customWidth="1"/>
    <col min="7" max="7" width="17.7109375" style="615" customWidth="1"/>
    <col min="8" max="8" width="17.7109375" style="3" customWidth="1"/>
    <col min="9" max="9" width="17.7109375" style="82" customWidth="1"/>
    <col min="10" max="10" width="36.42578125" style="3" customWidth="1"/>
    <col min="11" max="16384" width="11.42578125" style="3"/>
  </cols>
  <sheetData>
    <row r="1" spans="1:25" s="5" customFormat="1" ht="15.75" customHeight="1" x14ac:dyDescent="0.2">
      <c r="A1" s="519" t="s">
        <v>447</v>
      </c>
      <c r="B1" s="110"/>
      <c r="C1" s="110"/>
      <c r="D1" s="110"/>
      <c r="E1" s="110"/>
      <c r="F1" s="602"/>
      <c r="G1" s="519"/>
      <c r="H1" s="110"/>
      <c r="I1" s="110"/>
      <c r="J1" s="110"/>
    </row>
    <row r="2" spans="1:25" s="5" customFormat="1" x14ac:dyDescent="0.2">
      <c r="A2" s="519" t="s">
        <v>172</v>
      </c>
      <c r="B2" s="110"/>
      <c r="C2" s="110"/>
      <c r="D2" s="110"/>
      <c r="E2" s="110"/>
      <c r="F2" s="602"/>
      <c r="G2" s="519"/>
      <c r="H2" s="110"/>
      <c r="I2" s="110"/>
      <c r="J2" s="110"/>
      <c r="K2" s="110"/>
      <c r="L2" s="110"/>
      <c r="M2" s="110"/>
      <c r="N2" s="110"/>
      <c r="O2" s="110"/>
      <c r="P2" s="110"/>
      <c r="Q2" s="110"/>
      <c r="R2" s="110"/>
      <c r="S2" s="110"/>
      <c r="T2" s="110"/>
      <c r="U2" s="110"/>
      <c r="V2" s="110"/>
      <c r="W2" s="110"/>
      <c r="X2" s="110"/>
      <c r="Y2" s="110"/>
    </row>
    <row r="3" spans="1:25" ht="14.25" customHeight="1" thickBot="1" x14ac:dyDescent="0.25">
      <c r="A3" s="610"/>
      <c r="B3" s="10"/>
      <c r="C3" s="10"/>
      <c r="D3" s="13"/>
      <c r="E3" s="13"/>
      <c r="G3" s="16"/>
    </row>
    <row r="4" spans="1:25" ht="13.5" hidden="1" customHeight="1" x14ac:dyDescent="0.2">
      <c r="A4" s="611" t="s">
        <v>88</v>
      </c>
      <c r="B4" s="46"/>
      <c r="C4" s="46"/>
      <c r="D4" s="26"/>
      <c r="E4" s="26"/>
      <c r="F4" s="603"/>
      <c r="G4" s="800" t="s">
        <v>43</v>
      </c>
      <c r="H4" s="26" t="s">
        <v>89</v>
      </c>
      <c r="I4" s="83"/>
      <c r="J4" s="41"/>
    </row>
    <row r="5" spans="1:25" ht="36.75" thickBot="1" x14ac:dyDescent="0.25">
      <c r="A5" s="612" t="s">
        <v>95</v>
      </c>
      <c r="B5" s="175" t="s">
        <v>94</v>
      </c>
      <c r="C5" s="175" t="s">
        <v>212</v>
      </c>
      <c r="D5" s="174" t="s">
        <v>213</v>
      </c>
      <c r="E5" s="174" t="s">
        <v>2</v>
      </c>
      <c r="F5" s="174" t="s">
        <v>211</v>
      </c>
      <c r="G5" s="801" t="s">
        <v>97</v>
      </c>
      <c r="H5" s="174" t="s">
        <v>173</v>
      </c>
      <c r="I5" s="174" t="s">
        <v>178</v>
      </c>
      <c r="J5" s="174" t="s">
        <v>96</v>
      </c>
    </row>
    <row r="6" spans="1:25" x14ac:dyDescent="0.2">
      <c r="A6" s="998" t="s">
        <v>761</v>
      </c>
      <c r="B6" s="999"/>
      <c r="C6" s="999"/>
      <c r="D6" s="999"/>
      <c r="E6" s="999"/>
      <c r="F6" s="999"/>
      <c r="G6" s="999"/>
      <c r="H6" s="999"/>
      <c r="I6" s="999"/>
      <c r="J6" s="1000"/>
    </row>
    <row r="7" spans="1:25" s="109" customFormat="1" ht="12.75" thickBot="1" x14ac:dyDescent="0.25">
      <c r="A7" s="1001">
        <v>2021</v>
      </c>
      <c r="B7" s="1001"/>
      <c r="C7" s="1001"/>
      <c r="D7" s="1001"/>
      <c r="E7" s="1001"/>
      <c r="F7" s="1001"/>
      <c r="G7" s="1001"/>
      <c r="H7" s="1001"/>
      <c r="I7" s="1001"/>
      <c r="J7" s="1002"/>
    </row>
    <row r="8" spans="1:25" s="109" customFormat="1" ht="54" x14ac:dyDescent="0.2">
      <c r="A8" s="768" t="s">
        <v>4464</v>
      </c>
      <c r="B8" s="769" t="s">
        <v>4465</v>
      </c>
      <c r="C8" s="770" t="s">
        <v>4466</v>
      </c>
      <c r="D8" s="771">
        <v>3</v>
      </c>
      <c r="E8" s="772" t="s">
        <v>4467</v>
      </c>
      <c r="F8" s="773" t="s">
        <v>4468</v>
      </c>
      <c r="G8" s="802" t="s">
        <v>150</v>
      </c>
      <c r="H8" s="772">
        <v>44249</v>
      </c>
      <c r="I8" s="774"/>
      <c r="J8" s="775"/>
    </row>
    <row r="9" spans="1:25" s="109" customFormat="1" ht="108" x14ac:dyDescent="0.2">
      <c r="A9" s="776" t="s">
        <v>5333</v>
      </c>
      <c r="B9" s="567" t="s">
        <v>4469</v>
      </c>
      <c r="C9" s="539" t="s">
        <v>4466</v>
      </c>
      <c r="D9" s="568">
        <v>4</v>
      </c>
      <c r="E9" s="569" t="s">
        <v>4470</v>
      </c>
      <c r="F9" s="566" t="s">
        <v>4471</v>
      </c>
      <c r="G9" s="571" t="s">
        <v>150</v>
      </c>
      <c r="H9" s="569">
        <v>44252</v>
      </c>
      <c r="I9" s="570"/>
      <c r="J9" s="477"/>
    </row>
    <row r="10" spans="1:25" s="109" customFormat="1" ht="54" x14ac:dyDescent="0.2">
      <c r="A10" s="776" t="s">
        <v>5331</v>
      </c>
      <c r="B10" s="567" t="s">
        <v>4472</v>
      </c>
      <c r="C10" s="539" t="s">
        <v>4466</v>
      </c>
      <c r="D10" s="568">
        <v>5</v>
      </c>
      <c r="E10" s="569" t="s">
        <v>4473</v>
      </c>
      <c r="F10" s="566" t="s">
        <v>4468</v>
      </c>
      <c r="G10" s="571" t="s">
        <v>150</v>
      </c>
      <c r="H10" s="569">
        <v>44249</v>
      </c>
      <c r="I10" s="570"/>
      <c r="J10" s="477"/>
    </row>
    <row r="11" spans="1:25" s="109" customFormat="1" ht="54" x14ac:dyDescent="0.2">
      <c r="A11" s="776" t="s">
        <v>5332</v>
      </c>
      <c r="B11" s="567" t="s">
        <v>4474</v>
      </c>
      <c r="C11" s="539" t="s">
        <v>4466</v>
      </c>
      <c r="D11" s="568">
        <v>7</v>
      </c>
      <c r="E11" s="569" t="s">
        <v>4475</v>
      </c>
      <c r="F11" s="566" t="s">
        <v>4476</v>
      </c>
      <c r="G11" s="571" t="s">
        <v>4477</v>
      </c>
      <c r="H11" s="569"/>
      <c r="I11" s="570"/>
      <c r="J11" s="477"/>
    </row>
    <row r="12" spans="1:25" s="109" customFormat="1" ht="81" x14ac:dyDescent="0.2">
      <c r="A12" s="776" t="s">
        <v>4478</v>
      </c>
      <c r="B12" s="567" t="s">
        <v>4479</v>
      </c>
      <c r="C12" s="540" t="s">
        <v>4480</v>
      </c>
      <c r="D12" s="568">
        <v>1</v>
      </c>
      <c r="E12" s="569" t="s">
        <v>4481</v>
      </c>
      <c r="F12" s="566" t="s">
        <v>4482</v>
      </c>
      <c r="G12" s="571" t="s">
        <v>150</v>
      </c>
      <c r="H12" s="569"/>
      <c r="I12" s="570"/>
      <c r="J12" s="477"/>
    </row>
    <row r="13" spans="1:25" s="109" customFormat="1" ht="81" x14ac:dyDescent="0.2">
      <c r="A13" s="776" t="s">
        <v>4483</v>
      </c>
      <c r="B13" s="567" t="s">
        <v>4484</v>
      </c>
      <c r="C13" s="540" t="s">
        <v>4480</v>
      </c>
      <c r="D13" s="568">
        <v>3</v>
      </c>
      <c r="E13" s="569" t="s">
        <v>4485</v>
      </c>
      <c r="F13" s="566" t="s">
        <v>4486</v>
      </c>
      <c r="G13" s="571" t="s">
        <v>150</v>
      </c>
      <c r="H13" s="569">
        <v>44270</v>
      </c>
      <c r="I13" s="570"/>
      <c r="J13" s="477"/>
    </row>
    <row r="14" spans="1:25" s="109" customFormat="1" ht="54" x14ac:dyDescent="0.2">
      <c r="A14" s="776" t="s">
        <v>4487</v>
      </c>
      <c r="B14" s="567" t="s">
        <v>4488</v>
      </c>
      <c r="C14" s="540" t="s">
        <v>4480</v>
      </c>
      <c r="D14" s="568">
        <v>5</v>
      </c>
      <c r="E14" s="569" t="s">
        <v>4489</v>
      </c>
      <c r="F14" s="566" t="s">
        <v>4490</v>
      </c>
      <c r="G14" s="571" t="s">
        <v>4477</v>
      </c>
      <c r="H14" s="569"/>
      <c r="I14" s="570"/>
      <c r="J14" s="477"/>
    </row>
    <row r="15" spans="1:25" s="109" customFormat="1" ht="54" x14ac:dyDescent="0.2">
      <c r="A15" s="776" t="s">
        <v>4491</v>
      </c>
      <c r="B15" s="567" t="s">
        <v>4492</v>
      </c>
      <c r="C15" s="539" t="s">
        <v>4466</v>
      </c>
      <c r="D15" s="568">
        <v>8</v>
      </c>
      <c r="E15" s="569" t="s">
        <v>4493</v>
      </c>
      <c r="F15" s="566" t="s">
        <v>4494</v>
      </c>
      <c r="G15" s="571" t="s">
        <v>150</v>
      </c>
      <c r="H15" s="569">
        <v>44264</v>
      </c>
      <c r="I15" s="570"/>
      <c r="J15" s="477"/>
    </row>
    <row r="16" spans="1:25" s="109" customFormat="1" ht="67.5" x14ac:dyDescent="0.2">
      <c r="A16" s="776" t="s">
        <v>4495</v>
      </c>
      <c r="B16" s="567" t="s">
        <v>4496</v>
      </c>
      <c r="C16" s="540" t="s">
        <v>4480</v>
      </c>
      <c r="D16" s="568">
        <v>6</v>
      </c>
      <c r="E16" s="569"/>
      <c r="F16" s="566"/>
      <c r="G16" s="571" t="s">
        <v>4497</v>
      </c>
      <c r="H16" s="569"/>
      <c r="I16" s="570"/>
      <c r="J16" s="477"/>
    </row>
    <row r="17" spans="1:10" s="109" customFormat="1" ht="108" x14ac:dyDescent="0.2">
      <c r="A17" s="776" t="s">
        <v>4498</v>
      </c>
      <c r="B17" s="567" t="s">
        <v>4499</v>
      </c>
      <c r="C17" s="539" t="s">
        <v>4466</v>
      </c>
      <c r="D17" s="568">
        <v>9</v>
      </c>
      <c r="E17" s="569" t="s">
        <v>4500</v>
      </c>
      <c r="F17" s="566" t="s">
        <v>4471</v>
      </c>
      <c r="G17" s="571" t="s">
        <v>150</v>
      </c>
      <c r="H17" s="569">
        <v>44266</v>
      </c>
      <c r="I17" s="570"/>
      <c r="J17" s="477"/>
    </row>
    <row r="18" spans="1:10" s="109" customFormat="1" ht="54" x14ac:dyDescent="0.2">
      <c r="A18" s="776" t="s">
        <v>4501</v>
      </c>
      <c r="B18" s="567" t="s">
        <v>4502</v>
      </c>
      <c r="C18" s="540" t="s">
        <v>4480</v>
      </c>
      <c r="D18" s="568">
        <v>8</v>
      </c>
      <c r="E18" s="569" t="s">
        <v>4503</v>
      </c>
      <c r="F18" s="566" t="s">
        <v>4504</v>
      </c>
      <c r="G18" s="571" t="s">
        <v>150</v>
      </c>
      <c r="H18" s="569">
        <v>44267</v>
      </c>
      <c r="I18" s="569">
        <v>44281</v>
      </c>
      <c r="J18" s="477"/>
    </row>
    <row r="19" spans="1:10" s="109" customFormat="1" ht="67.5" x14ac:dyDescent="0.2">
      <c r="A19" s="776" t="s">
        <v>4505</v>
      </c>
      <c r="B19" s="567" t="s">
        <v>4506</v>
      </c>
      <c r="C19" s="540" t="s">
        <v>4480</v>
      </c>
      <c r="D19" s="568">
        <v>4</v>
      </c>
      <c r="E19" s="569"/>
      <c r="F19" s="566"/>
      <c r="G19" s="571" t="s">
        <v>4497</v>
      </c>
      <c r="H19" s="569"/>
      <c r="I19" s="570"/>
      <c r="J19" s="477"/>
    </row>
    <row r="20" spans="1:10" s="109" customFormat="1" ht="40.5" x14ac:dyDescent="0.2">
      <c r="A20" s="776" t="s">
        <v>4507</v>
      </c>
      <c r="B20" s="567" t="s">
        <v>4508</v>
      </c>
      <c r="C20" s="539" t="s">
        <v>4466</v>
      </c>
      <c r="D20" s="568">
        <v>6</v>
      </c>
      <c r="E20" s="569" t="s">
        <v>4509</v>
      </c>
      <c r="F20" s="566" t="s">
        <v>4468</v>
      </c>
      <c r="G20" s="571" t="s">
        <v>150</v>
      </c>
      <c r="H20" s="569">
        <v>44257</v>
      </c>
      <c r="I20" s="570"/>
      <c r="J20" s="477"/>
    </row>
    <row r="21" spans="1:10" s="109" customFormat="1" ht="67.5" x14ac:dyDescent="0.2">
      <c r="A21" s="776" t="s">
        <v>4510</v>
      </c>
      <c r="B21" s="567" t="s">
        <v>4511</v>
      </c>
      <c r="C21" s="540" t="s">
        <v>4480</v>
      </c>
      <c r="D21" s="568">
        <v>2</v>
      </c>
      <c r="E21" s="569" t="s">
        <v>4512</v>
      </c>
      <c r="F21" s="566" t="s">
        <v>4494</v>
      </c>
      <c r="G21" s="571" t="s">
        <v>4497</v>
      </c>
      <c r="H21" s="569"/>
      <c r="I21" s="570"/>
      <c r="J21" s="477"/>
    </row>
    <row r="22" spans="1:10" s="109" customFormat="1" ht="40.5" x14ac:dyDescent="0.2">
      <c r="A22" s="777" t="s">
        <v>4513</v>
      </c>
      <c r="B22" s="573" t="s">
        <v>4514</v>
      </c>
      <c r="C22" s="539" t="s">
        <v>4466</v>
      </c>
      <c r="D22" s="573">
        <v>1</v>
      </c>
      <c r="E22" s="574"/>
      <c r="F22" s="572"/>
      <c r="G22" s="571" t="s">
        <v>4497</v>
      </c>
      <c r="H22" s="569"/>
      <c r="I22" s="575"/>
      <c r="J22" s="477"/>
    </row>
    <row r="23" spans="1:10" s="109" customFormat="1" ht="40.5" x14ac:dyDescent="0.2">
      <c r="A23" s="777" t="s">
        <v>4513</v>
      </c>
      <c r="B23" s="573" t="s">
        <v>4514</v>
      </c>
      <c r="C23" s="539" t="s">
        <v>4466</v>
      </c>
      <c r="D23" s="573">
        <v>1</v>
      </c>
      <c r="E23" s="574"/>
      <c r="F23" s="572"/>
      <c r="G23" s="571" t="s">
        <v>4515</v>
      </c>
      <c r="H23" s="569"/>
      <c r="I23" s="575"/>
      <c r="J23" s="477"/>
    </row>
    <row r="24" spans="1:10" s="109" customFormat="1" ht="40.5" x14ac:dyDescent="0.2">
      <c r="A24" s="777" t="s">
        <v>4513</v>
      </c>
      <c r="B24" s="573" t="s">
        <v>4516</v>
      </c>
      <c r="C24" s="539" t="s">
        <v>4466</v>
      </c>
      <c r="D24" s="573">
        <v>1</v>
      </c>
      <c r="E24" s="574"/>
      <c r="F24" s="572" t="s">
        <v>4494</v>
      </c>
      <c r="G24" s="571" t="s">
        <v>150</v>
      </c>
      <c r="H24" s="569"/>
      <c r="I24" s="575"/>
      <c r="J24" s="477"/>
    </row>
    <row r="25" spans="1:10" s="109" customFormat="1" ht="54" x14ac:dyDescent="0.2">
      <c r="A25" s="777" t="s">
        <v>4517</v>
      </c>
      <c r="B25" s="573" t="s">
        <v>4518</v>
      </c>
      <c r="C25" s="539" t="s">
        <v>4466</v>
      </c>
      <c r="D25" s="573">
        <v>2</v>
      </c>
      <c r="E25" s="574" t="s">
        <v>4519</v>
      </c>
      <c r="F25" s="572" t="s">
        <v>4468</v>
      </c>
      <c r="G25" s="571" t="s">
        <v>150</v>
      </c>
      <c r="H25" s="569"/>
      <c r="I25" s="575"/>
      <c r="J25" s="477"/>
    </row>
    <row r="26" spans="1:10" s="109" customFormat="1" ht="81" x14ac:dyDescent="0.2">
      <c r="A26" s="777" t="s">
        <v>4520</v>
      </c>
      <c r="B26" s="573" t="s">
        <v>4521</v>
      </c>
      <c r="C26" s="540" t="s">
        <v>4480</v>
      </c>
      <c r="D26" s="573">
        <v>7</v>
      </c>
      <c r="E26" s="574"/>
      <c r="F26" s="572"/>
      <c r="G26" s="571" t="s">
        <v>4497</v>
      </c>
      <c r="H26" s="569"/>
      <c r="I26" s="575"/>
      <c r="J26" s="477"/>
    </row>
    <row r="27" spans="1:10" s="109" customFormat="1" ht="54" x14ac:dyDescent="0.2">
      <c r="A27" s="777" t="s">
        <v>4522</v>
      </c>
      <c r="B27" s="573" t="s">
        <v>4523</v>
      </c>
      <c r="C27" s="539" t="s">
        <v>4466</v>
      </c>
      <c r="D27" s="568">
        <v>10</v>
      </c>
      <c r="E27" s="569" t="s">
        <v>4524</v>
      </c>
      <c r="F27" s="566" t="s">
        <v>4468</v>
      </c>
      <c r="G27" s="571" t="s">
        <v>150</v>
      </c>
      <c r="H27" s="569">
        <v>44266</v>
      </c>
      <c r="I27" s="570"/>
      <c r="J27" s="477"/>
    </row>
    <row r="28" spans="1:10" s="109" customFormat="1" ht="67.5" x14ac:dyDescent="0.2">
      <c r="A28" s="777" t="s">
        <v>4525</v>
      </c>
      <c r="B28" s="573" t="s">
        <v>4526</v>
      </c>
      <c r="C28" s="540" t="s">
        <v>4480</v>
      </c>
      <c r="D28" s="568">
        <v>9</v>
      </c>
      <c r="E28" s="569" t="s">
        <v>4527</v>
      </c>
      <c r="F28" s="566" t="s">
        <v>4528</v>
      </c>
      <c r="G28" s="571" t="s">
        <v>150</v>
      </c>
      <c r="H28" s="569"/>
      <c r="I28" s="570"/>
      <c r="J28" s="477"/>
    </row>
    <row r="29" spans="1:10" s="109" customFormat="1" ht="67.5" x14ac:dyDescent="0.2">
      <c r="A29" s="777" t="s">
        <v>4529</v>
      </c>
      <c r="B29" s="573" t="s">
        <v>4530</v>
      </c>
      <c r="C29" s="539" t="s">
        <v>4466</v>
      </c>
      <c r="D29" s="568">
        <v>11</v>
      </c>
      <c r="E29" s="569" t="s">
        <v>4531</v>
      </c>
      <c r="F29" s="566" t="s">
        <v>4468</v>
      </c>
      <c r="G29" s="571" t="s">
        <v>150</v>
      </c>
      <c r="H29" s="569"/>
      <c r="I29" s="570"/>
      <c r="J29" s="477"/>
    </row>
    <row r="30" spans="1:10" s="109" customFormat="1" ht="108" x14ac:dyDescent="0.2">
      <c r="A30" s="777" t="s">
        <v>4532</v>
      </c>
      <c r="B30" s="567" t="s">
        <v>4533</v>
      </c>
      <c r="C30" s="540" t="s">
        <v>4534</v>
      </c>
      <c r="D30" s="568">
        <v>2</v>
      </c>
      <c r="E30" s="569" t="s">
        <v>4535</v>
      </c>
      <c r="F30" s="566" t="s">
        <v>4536</v>
      </c>
      <c r="G30" s="571" t="s">
        <v>150</v>
      </c>
      <c r="H30" s="569">
        <v>44257</v>
      </c>
      <c r="I30" s="570"/>
      <c r="J30" s="477"/>
    </row>
    <row r="31" spans="1:10" s="109" customFormat="1" ht="54" x14ac:dyDescent="0.2">
      <c r="A31" s="777" t="s">
        <v>4537</v>
      </c>
      <c r="B31" s="567" t="s">
        <v>4538</v>
      </c>
      <c r="C31" s="540" t="s">
        <v>4534</v>
      </c>
      <c r="D31" s="568">
        <v>3</v>
      </c>
      <c r="E31" s="569" t="s">
        <v>4539</v>
      </c>
      <c r="F31" s="566" t="s">
        <v>4540</v>
      </c>
      <c r="G31" s="571" t="s">
        <v>150</v>
      </c>
      <c r="H31" s="569">
        <v>44265</v>
      </c>
      <c r="I31" s="576">
        <v>44271</v>
      </c>
      <c r="J31" s="477"/>
    </row>
    <row r="32" spans="1:10" s="109" customFormat="1" ht="54" x14ac:dyDescent="0.2">
      <c r="A32" s="777" t="s">
        <v>4541</v>
      </c>
      <c r="B32" s="567" t="s">
        <v>4542</v>
      </c>
      <c r="C32" s="540" t="s">
        <v>4534</v>
      </c>
      <c r="D32" s="568">
        <v>4</v>
      </c>
      <c r="E32" s="569" t="s">
        <v>4543</v>
      </c>
      <c r="F32" s="566" t="s">
        <v>4540</v>
      </c>
      <c r="G32" s="571" t="s">
        <v>150</v>
      </c>
      <c r="H32" s="569">
        <v>44265</v>
      </c>
      <c r="I32" s="576">
        <v>44271</v>
      </c>
      <c r="J32" s="477"/>
    </row>
    <row r="33" spans="1:10" s="109" customFormat="1" ht="81" x14ac:dyDescent="0.2">
      <c r="A33" s="776" t="s">
        <v>4544</v>
      </c>
      <c r="B33" s="567" t="s">
        <v>4545</v>
      </c>
      <c r="C33" s="540" t="s">
        <v>4534</v>
      </c>
      <c r="D33" s="568">
        <v>1</v>
      </c>
      <c r="E33" s="569" t="s">
        <v>4546</v>
      </c>
      <c r="F33" s="566" t="s">
        <v>4547</v>
      </c>
      <c r="G33" s="571" t="s">
        <v>150</v>
      </c>
      <c r="H33" s="569">
        <v>44257</v>
      </c>
      <c r="I33" s="576">
        <v>44263</v>
      </c>
      <c r="J33" s="477"/>
    </row>
    <row r="34" spans="1:10" s="109" customFormat="1" ht="67.5" x14ac:dyDescent="0.2">
      <c r="A34" s="776" t="s">
        <v>4495</v>
      </c>
      <c r="B34" s="577" t="s">
        <v>4548</v>
      </c>
      <c r="C34" s="540" t="s">
        <v>4480</v>
      </c>
      <c r="D34" s="568">
        <v>6</v>
      </c>
      <c r="E34" s="578"/>
      <c r="F34" s="578"/>
      <c r="G34" s="571" t="s">
        <v>4497</v>
      </c>
      <c r="H34" s="569"/>
      <c r="I34" s="579"/>
      <c r="J34" s="477"/>
    </row>
    <row r="35" spans="1:10" s="109" customFormat="1" ht="67.5" x14ac:dyDescent="0.2">
      <c r="A35" s="776" t="s">
        <v>4549</v>
      </c>
      <c r="B35" s="573" t="s">
        <v>4550</v>
      </c>
      <c r="C35" s="539" t="s">
        <v>4466</v>
      </c>
      <c r="D35" s="568">
        <v>12</v>
      </c>
      <c r="E35" s="569" t="s">
        <v>4551</v>
      </c>
      <c r="F35" s="566" t="s">
        <v>4468</v>
      </c>
      <c r="G35" s="571" t="s">
        <v>150</v>
      </c>
      <c r="H35" s="569">
        <v>44272</v>
      </c>
      <c r="I35" s="570"/>
      <c r="J35" s="477"/>
    </row>
    <row r="36" spans="1:10" s="109" customFormat="1" ht="67.5" x14ac:dyDescent="0.2">
      <c r="A36" s="776" t="s">
        <v>4552</v>
      </c>
      <c r="B36" s="573" t="s">
        <v>4553</v>
      </c>
      <c r="C36" s="540" t="s">
        <v>4480</v>
      </c>
      <c r="D36" s="568">
        <v>10</v>
      </c>
      <c r="E36" s="569" t="s">
        <v>4554</v>
      </c>
      <c r="F36" s="566" t="s">
        <v>4555</v>
      </c>
      <c r="G36" s="571" t="s">
        <v>150</v>
      </c>
      <c r="H36" s="569"/>
      <c r="I36" s="570"/>
      <c r="J36" s="477"/>
    </row>
    <row r="37" spans="1:10" s="109" customFormat="1" ht="67.5" x14ac:dyDescent="0.2">
      <c r="A37" s="776" t="s">
        <v>4556</v>
      </c>
      <c r="B37" s="573" t="s">
        <v>4557</v>
      </c>
      <c r="C37" s="539" t="s">
        <v>4466</v>
      </c>
      <c r="D37" s="568">
        <v>13</v>
      </c>
      <c r="E37" s="569" t="s">
        <v>4558</v>
      </c>
      <c r="F37" s="566" t="s">
        <v>4494</v>
      </c>
      <c r="G37" s="571" t="s">
        <v>150</v>
      </c>
      <c r="H37" s="569"/>
      <c r="I37" s="570"/>
      <c r="J37" s="477"/>
    </row>
    <row r="38" spans="1:10" s="109" customFormat="1" ht="67.5" x14ac:dyDescent="0.2">
      <c r="A38" s="776" t="s">
        <v>4559</v>
      </c>
      <c r="B38" s="573" t="s">
        <v>4560</v>
      </c>
      <c r="C38" s="540" t="s">
        <v>4480</v>
      </c>
      <c r="D38" s="568">
        <v>15</v>
      </c>
      <c r="E38" s="569"/>
      <c r="F38" s="566"/>
      <c r="G38" s="571" t="s">
        <v>4497</v>
      </c>
      <c r="H38" s="569"/>
      <c r="I38" s="570"/>
      <c r="J38" s="477"/>
    </row>
    <row r="39" spans="1:10" s="109" customFormat="1" ht="54" x14ac:dyDescent="0.2">
      <c r="A39" s="776" t="s">
        <v>4561</v>
      </c>
      <c r="B39" s="573" t="s">
        <v>4562</v>
      </c>
      <c r="C39" s="540" t="s">
        <v>4480</v>
      </c>
      <c r="D39" s="568">
        <v>11</v>
      </c>
      <c r="E39" s="569" t="s">
        <v>4563</v>
      </c>
      <c r="F39" s="566" t="s">
        <v>4564</v>
      </c>
      <c r="G39" s="571" t="s">
        <v>150</v>
      </c>
      <c r="H39" s="569"/>
      <c r="I39" s="570"/>
      <c r="J39" s="477"/>
    </row>
    <row r="40" spans="1:10" s="109" customFormat="1" ht="67.5" x14ac:dyDescent="0.2">
      <c r="A40" s="776" t="s">
        <v>4565</v>
      </c>
      <c r="B40" s="573" t="s">
        <v>4566</v>
      </c>
      <c r="C40" s="540" t="s">
        <v>4480</v>
      </c>
      <c r="D40" s="568">
        <v>16</v>
      </c>
      <c r="E40" s="569" t="s">
        <v>4567</v>
      </c>
      <c r="F40" s="566" t="s">
        <v>4568</v>
      </c>
      <c r="G40" s="571" t="s">
        <v>4477</v>
      </c>
      <c r="H40" s="569"/>
      <c r="I40" s="570"/>
      <c r="J40" s="477"/>
    </row>
    <row r="41" spans="1:10" s="109" customFormat="1" ht="81" x14ac:dyDescent="0.2">
      <c r="A41" s="776" t="s">
        <v>4569</v>
      </c>
      <c r="B41" s="573" t="s">
        <v>4570</v>
      </c>
      <c r="C41" s="540" t="s">
        <v>4480</v>
      </c>
      <c r="D41" s="568">
        <v>17</v>
      </c>
      <c r="E41" s="569" t="s">
        <v>4571</v>
      </c>
      <c r="F41" s="566" t="s">
        <v>4572</v>
      </c>
      <c r="G41" s="571" t="s">
        <v>150</v>
      </c>
      <c r="H41" s="569"/>
      <c r="I41" s="570"/>
      <c r="J41" s="477"/>
    </row>
    <row r="42" spans="1:10" s="109" customFormat="1" ht="54" x14ac:dyDescent="0.2">
      <c r="A42" s="777" t="s">
        <v>4573</v>
      </c>
      <c r="B42" s="567" t="s">
        <v>4574</v>
      </c>
      <c r="C42" s="539" t="s">
        <v>4466</v>
      </c>
      <c r="D42" s="568">
        <v>14</v>
      </c>
      <c r="E42" s="569"/>
      <c r="F42" s="566"/>
      <c r="G42" s="571" t="s">
        <v>4575</v>
      </c>
      <c r="H42" s="569"/>
      <c r="I42" s="570"/>
      <c r="J42" s="477"/>
    </row>
    <row r="43" spans="1:10" s="109" customFormat="1" ht="94.5" x14ac:dyDescent="0.2">
      <c r="A43" s="777" t="s">
        <v>4576</v>
      </c>
      <c r="B43" s="573" t="s">
        <v>4577</v>
      </c>
      <c r="C43" s="540" t="s">
        <v>4480</v>
      </c>
      <c r="D43" s="568">
        <v>12</v>
      </c>
      <c r="E43" s="569"/>
      <c r="F43" s="566"/>
      <c r="G43" s="571" t="s">
        <v>4578</v>
      </c>
      <c r="H43" s="569"/>
      <c r="I43" s="570"/>
      <c r="J43" s="477"/>
    </row>
    <row r="44" spans="1:10" s="109" customFormat="1" ht="94.5" x14ac:dyDescent="0.2">
      <c r="A44" s="777" t="s">
        <v>4579</v>
      </c>
      <c r="B44" s="573" t="s">
        <v>4580</v>
      </c>
      <c r="C44" s="540" t="s">
        <v>4480</v>
      </c>
      <c r="D44" s="568">
        <v>14</v>
      </c>
      <c r="E44" s="569"/>
      <c r="F44" s="566"/>
      <c r="G44" s="571" t="s">
        <v>4578</v>
      </c>
      <c r="H44" s="569"/>
      <c r="I44" s="570"/>
      <c r="J44" s="477"/>
    </row>
    <row r="45" spans="1:10" s="109" customFormat="1" ht="81" x14ac:dyDescent="0.2">
      <c r="A45" s="776" t="s">
        <v>4581</v>
      </c>
      <c r="B45" s="573" t="s">
        <v>4582</v>
      </c>
      <c r="C45" s="540" t="s">
        <v>4480</v>
      </c>
      <c r="D45" s="568">
        <v>19</v>
      </c>
      <c r="E45" s="569"/>
      <c r="F45" s="566"/>
      <c r="G45" s="571" t="s">
        <v>4578</v>
      </c>
      <c r="H45" s="569"/>
      <c r="I45" s="570"/>
      <c r="J45" s="477"/>
    </row>
    <row r="46" spans="1:10" s="109" customFormat="1" ht="40.5" x14ac:dyDescent="0.2">
      <c r="A46" s="776" t="s">
        <v>4583</v>
      </c>
      <c r="B46" s="573" t="s">
        <v>4584</v>
      </c>
      <c r="C46" s="540" t="s">
        <v>4480</v>
      </c>
      <c r="D46" s="568">
        <v>13</v>
      </c>
      <c r="E46" s="569"/>
      <c r="F46" s="566"/>
      <c r="G46" s="571" t="s">
        <v>4497</v>
      </c>
      <c r="H46" s="569"/>
      <c r="I46" s="570"/>
      <c r="J46" s="477"/>
    </row>
    <row r="47" spans="1:10" s="109" customFormat="1" ht="54" x14ac:dyDescent="0.2">
      <c r="A47" s="776" t="s">
        <v>4585</v>
      </c>
      <c r="B47" s="573" t="s">
        <v>4586</v>
      </c>
      <c r="C47" s="540" t="s">
        <v>4480</v>
      </c>
      <c r="D47" s="568">
        <v>18</v>
      </c>
      <c r="E47" s="569"/>
      <c r="F47" s="566"/>
      <c r="G47" s="571" t="s">
        <v>4575</v>
      </c>
      <c r="H47" s="569"/>
      <c r="I47" s="570"/>
      <c r="J47" s="477"/>
    </row>
    <row r="48" spans="1:10" s="109" customFormat="1" ht="67.5" x14ac:dyDescent="0.2">
      <c r="A48" s="776" t="s">
        <v>4587</v>
      </c>
      <c r="B48" s="567" t="s">
        <v>4588</v>
      </c>
      <c r="C48" s="540" t="s">
        <v>4480</v>
      </c>
      <c r="D48" s="568">
        <v>20</v>
      </c>
      <c r="E48" s="569"/>
      <c r="F48" s="566"/>
      <c r="G48" s="571" t="s">
        <v>4589</v>
      </c>
      <c r="H48" s="569"/>
      <c r="I48" s="570"/>
      <c r="J48" s="477"/>
    </row>
    <row r="49" spans="1:10" s="109" customFormat="1" ht="67.5" x14ac:dyDescent="0.2">
      <c r="A49" s="776" t="s">
        <v>4590</v>
      </c>
      <c r="B49" s="567" t="s">
        <v>4591</v>
      </c>
      <c r="C49" s="540" t="s">
        <v>4480</v>
      </c>
      <c r="D49" s="568">
        <v>21</v>
      </c>
      <c r="E49" s="569"/>
      <c r="F49" s="566"/>
      <c r="G49" s="571" t="s">
        <v>150</v>
      </c>
      <c r="H49" s="569"/>
      <c r="I49" s="570"/>
      <c r="J49" s="477"/>
    </row>
    <row r="50" spans="1:10" s="109" customFormat="1" ht="54" x14ac:dyDescent="0.2">
      <c r="A50" s="776" t="s">
        <v>4592</v>
      </c>
      <c r="B50" s="567" t="s">
        <v>4593</v>
      </c>
      <c r="C50" s="540" t="s">
        <v>4480</v>
      </c>
      <c r="D50" s="568">
        <v>22</v>
      </c>
      <c r="E50" s="569"/>
      <c r="F50" s="566"/>
      <c r="G50" s="571" t="s">
        <v>4589</v>
      </c>
      <c r="H50" s="569"/>
      <c r="I50" s="570"/>
      <c r="J50" s="477"/>
    </row>
    <row r="51" spans="1:10" s="109" customFormat="1" ht="54" x14ac:dyDescent="0.2">
      <c r="A51" s="776" t="s">
        <v>4594</v>
      </c>
      <c r="B51" s="567" t="s">
        <v>4595</v>
      </c>
      <c r="C51" s="540" t="s">
        <v>4480</v>
      </c>
      <c r="D51" s="568">
        <v>24</v>
      </c>
      <c r="E51" s="569"/>
      <c r="F51" s="566" t="s">
        <v>4596</v>
      </c>
      <c r="G51" s="571" t="s">
        <v>4575</v>
      </c>
      <c r="H51" s="569"/>
      <c r="I51" s="570"/>
      <c r="J51" s="477"/>
    </row>
    <row r="52" spans="1:10" s="109" customFormat="1" ht="81" x14ac:dyDescent="0.2">
      <c r="A52" s="776" t="s">
        <v>4597</v>
      </c>
      <c r="B52" s="567" t="s">
        <v>4598</v>
      </c>
      <c r="C52" s="540" t="s">
        <v>4480</v>
      </c>
      <c r="D52" s="568">
        <v>23</v>
      </c>
      <c r="E52" s="569"/>
      <c r="F52" s="566"/>
      <c r="G52" s="571" t="s">
        <v>4575</v>
      </c>
      <c r="H52" s="569"/>
      <c r="I52" s="570"/>
      <c r="J52" s="477"/>
    </row>
    <row r="53" spans="1:10" s="109" customFormat="1" ht="54" x14ac:dyDescent="0.2">
      <c r="A53" s="776" t="s">
        <v>4599</v>
      </c>
      <c r="B53" s="567" t="s">
        <v>4600</v>
      </c>
      <c r="C53" s="540" t="s">
        <v>4480</v>
      </c>
      <c r="D53" s="568">
        <v>25</v>
      </c>
      <c r="E53" s="569"/>
      <c r="F53" s="566"/>
      <c r="G53" s="571" t="s">
        <v>4575</v>
      </c>
      <c r="H53" s="569"/>
      <c r="I53" s="570"/>
      <c r="J53" s="477"/>
    </row>
    <row r="54" spans="1:10" s="109" customFormat="1" ht="54" x14ac:dyDescent="0.2">
      <c r="A54" s="776" t="s">
        <v>4601</v>
      </c>
      <c r="B54" s="567" t="s">
        <v>4602</v>
      </c>
      <c r="C54" s="540" t="s">
        <v>4534</v>
      </c>
      <c r="D54" s="568">
        <v>5</v>
      </c>
      <c r="E54" s="569"/>
      <c r="F54" s="566" t="s">
        <v>4603</v>
      </c>
      <c r="G54" s="571" t="s">
        <v>4497</v>
      </c>
      <c r="H54" s="569"/>
      <c r="I54" s="570"/>
      <c r="J54" s="477"/>
    </row>
    <row r="55" spans="1:10" s="109" customFormat="1" ht="54" x14ac:dyDescent="0.2">
      <c r="A55" s="776" t="s">
        <v>4604</v>
      </c>
      <c r="B55" s="567" t="s">
        <v>4605</v>
      </c>
      <c r="C55" s="539" t="s">
        <v>4466</v>
      </c>
      <c r="D55" s="568">
        <v>15</v>
      </c>
      <c r="E55" s="569"/>
      <c r="F55" s="566" t="s">
        <v>4494</v>
      </c>
      <c r="G55" s="571" t="s">
        <v>150</v>
      </c>
      <c r="H55" s="569"/>
      <c r="I55" s="570"/>
      <c r="J55" s="477"/>
    </row>
    <row r="56" spans="1:10" s="109" customFormat="1" ht="67.5" x14ac:dyDescent="0.2">
      <c r="A56" s="776" t="s">
        <v>4606</v>
      </c>
      <c r="B56" s="567" t="s">
        <v>4607</v>
      </c>
      <c r="C56" s="539" t="s">
        <v>4466</v>
      </c>
      <c r="D56" s="568">
        <v>16</v>
      </c>
      <c r="E56" s="569"/>
      <c r="F56" s="566"/>
      <c r="G56" s="571" t="s">
        <v>4578</v>
      </c>
      <c r="H56" s="569"/>
      <c r="I56" s="570"/>
      <c r="J56" s="477"/>
    </row>
    <row r="57" spans="1:10" s="109" customFormat="1" ht="67.5" x14ac:dyDescent="0.2">
      <c r="A57" s="776" t="s">
        <v>4495</v>
      </c>
      <c r="B57" s="567" t="s">
        <v>4608</v>
      </c>
      <c r="C57" s="540" t="s">
        <v>4480</v>
      </c>
      <c r="D57" s="568">
        <v>6</v>
      </c>
      <c r="E57" s="569"/>
      <c r="F57" s="566" t="s">
        <v>4609</v>
      </c>
      <c r="G57" s="571" t="s">
        <v>4575</v>
      </c>
      <c r="H57" s="569"/>
      <c r="I57" s="570"/>
      <c r="J57" s="477"/>
    </row>
    <row r="58" spans="1:10" s="109" customFormat="1" ht="67.5" x14ac:dyDescent="0.2">
      <c r="A58" s="776" t="s">
        <v>4610</v>
      </c>
      <c r="B58" s="567" t="s">
        <v>4611</v>
      </c>
      <c r="C58" s="540" t="s">
        <v>4480</v>
      </c>
      <c r="D58" s="568">
        <v>4</v>
      </c>
      <c r="E58" s="569" t="s">
        <v>4612</v>
      </c>
      <c r="F58" s="566" t="s">
        <v>4613</v>
      </c>
      <c r="G58" s="571" t="s">
        <v>150</v>
      </c>
      <c r="H58" s="569"/>
      <c r="I58" s="570"/>
      <c r="J58" s="477"/>
    </row>
    <row r="59" spans="1:10" s="109" customFormat="1" ht="67.5" x14ac:dyDescent="0.2">
      <c r="A59" s="776" t="s">
        <v>4559</v>
      </c>
      <c r="B59" s="573" t="s">
        <v>4614</v>
      </c>
      <c r="C59" s="540" t="s">
        <v>4480</v>
      </c>
      <c r="D59" s="568">
        <v>15</v>
      </c>
      <c r="E59" s="569"/>
      <c r="F59" s="566"/>
      <c r="G59" s="571" t="s">
        <v>4575</v>
      </c>
      <c r="H59" s="569"/>
      <c r="I59" s="570"/>
      <c r="J59" s="477"/>
    </row>
    <row r="60" spans="1:10" s="109" customFormat="1" ht="81" x14ac:dyDescent="0.2">
      <c r="A60" s="776" t="s">
        <v>4520</v>
      </c>
      <c r="B60" s="567" t="s">
        <v>4615</v>
      </c>
      <c r="C60" s="540" t="s">
        <v>4480</v>
      </c>
      <c r="D60" s="568">
        <v>7</v>
      </c>
      <c r="E60" s="569"/>
      <c r="F60" s="566"/>
      <c r="G60" s="571" t="s">
        <v>150</v>
      </c>
      <c r="H60" s="569"/>
      <c r="I60" s="570"/>
      <c r="J60" s="477"/>
    </row>
    <row r="61" spans="1:10" s="109" customFormat="1" ht="81" x14ac:dyDescent="0.2">
      <c r="A61" s="776" t="s">
        <v>4616</v>
      </c>
      <c r="B61" s="567" t="s">
        <v>4617</v>
      </c>
      <c r="C61" s="540" t="s">
        <v>4480</v>
      </c>
      <c r="D61" s="568">
        <v>1</v>
      </c>
      <c r="E61" s="571"/>
      <c r="F61" s="571"/>
      <c r="G61" s="571" t="s">
        <v>4575</v>
      </c>
      <c r="H61" s="569"/>
      <c r="I61" s="580"/>
      <c r="J61" s="477"/>
    </row>
    <row r="62" spans="1:10" s="109" customFormat="1" ht="81" x14ac:dyDescent="0.2">
      <c r="A62" s="776" t="s">
        <v>4618</v>
      </c>
      <c r="B62" s="567" t="s">
        <v>4619</v>
      </c>
      <c r="C62" s="540" t="s">
        <v>4480</v>
      </c>
      <c r="D62" s="568">
        <v>26</v>
      </c>
      <c r="E62" s="569"/>
      <c r="F62" s="566"/>
      <c r="G62" s="571" t="s">
        <v>4497</v>
      </c>
      <c r="H62" s="569"/>
      <c r="I62" s="570"/>
      <c r="J62" s="477"/>
    </row>
    <row r="63" spans="1:10" s="109" customFormat="1" ht="54" x14ac:dyDescent="0.2">
      <c r="A63" s="776" t="s">
        <v>4620</v>
      </c>
      <c r="B63" s="567" t="s">
        <v>4621</v>
      </c>
      <c r="C63" s="540" t="s">
        <v>4480</v>
      </c>
      <c r="D63" s="568">
        <v>13</v>
      </c>
      <c r="E63" s="569"/>
      <c r="F63" s="566"/>
      <c r="G63" s="571" t="s">
        <v>4497</v>
      </c>
      <c r="H63" s="569"/>
      <c r="I63" s="570"/>
      <c r="J63" s="477"/>
    </row>
    <row r="64" spans="1:10" s="109" customFormat="1" ht="54" x14ac:dyDescent="0.2">
      <c r="A64" s="776" t="s">
        <v>4622</v>
      </c>
      <c r="B64" s="567" t="s">
        <v>4623</v>
      </c>
      <c r="C64" s="539" t="s">
        <v>4466</v>
      </c>
      <c r="D64" s="568">
        <v>42</v>
      </c>
      <c r="E64" s="569"/>
      <c r="F64" s="566"/>
      <c r="G64" s="571" t="s">
        <v>150</v>
      </c>
      <c r="H64" s="569"/>
      <c r="I64" s="570"/>
      <c r="J64" s="477"/>
    </row>
    <row r="65" spans="1:10" s="109" customFormat="1" ht="54" x14ac:dyDescent="0.2">
      <c r="A65" s="776" t="s">
        <v>4599</v>
      </c>
      <c r="B65" s="567" t="s">
        <v>4624</v>
      </c>
      <c r="C65" s="540" t="s">
        <v>4480</v>
      </c>
      <c r="D65" s="568">
        <v>25</v>
      </c>
      <c r="E65" s="569"/>
      <c r="F65" s="566"/>
      <c r="G65" s="571" t="s">
        <v>4575</v>
      </c>
      <c r="H65" s="569"/>
      <c r="I65" s="570"/>
      <c r="J65" s="477"/>
    </row>
    <row r="66" spans="1:10" s="109" customFormat="1" ht="67.5" x14ac:dyDescent="0.2">
      <c r="A66" s="776" t="s">
        <v>4625</v>
      </c>
      <c r="B66" s="567" t="s">
        <v>4626</v>
      </c>
      <c r="C66" s="540" t="s">
        <v>4480</v>
      </c>
      <c r="D66" s="568">
        <v>27</v>
      </c>
      <c r="E66" s="569"/>
      <c r="F66" s="566"/>
      <c r="G66" s="571" t="s">
        <v>4575</v>
      </c>
      <c r="H66" s="569"/>
      <c r="I66" s="570"/>
      <c r="J66" s="477"/>
    </row>
    <row r="67" spans="1:10" s="109" customFormat="1" ht="67.5" x14ac:dyDescent="0.2">
      <c r="A67" s="776" t="s">
        <v>4627</v>
      </c>
      <c r="B67" s="567" t="s">
        <v>4628</v>
      </c>
      <c r="C67" s="540" t="s">
        <v>4480</v>
      </c>
      <c r="D67" s="568">
        <v>32</v>
      </c>
      <c r="E67" s="569"/>
      <c r="F67" s="566"/>
      <c r="G67" s="571" t="s">
        <v>4575</v>
      </c>
      <c r="H67" s="569"/>
      <c r="I67" s="570"/>
      <c r="J67" s="477"/>
    </row>
    <row r="68" spans="1:10" s="109" customFormat="1" ht="81" x14ac:dyDescent="0.2">
      <c r="A68" s="776" t="s">
        <v>4629</v>
      </c>
      <c r="B68" s="567" t="s">
        <v>4630</v>
      </c>
      <c r="C68" s="540" t="s">
        <v>4480</v>
      </c>
      <c r="D68" s="568">
        <v>30</v>
      </c>
      <c r="E68" s="569"/>
      <c r="F68" s="566"/>
      <c r="G68" s="571" t="s">
        <v>4575</v>
      </c>
      <c r="H68" s="569"/>
      <c r="I68" s="570"/>
      <c r="J68" s="477"/>
    </row>
    <row r="69" spans="1:10" s="109" customFormat="1" ht="40.5" x14ac:dyDescent="0.2">
      <c r="A69" s="776" t="s">
        <v>4631</v>
      </c>
      <c r="B69" s="567" t="s">
        <v>4632</v>
      </c>
      <c r="C69" s="540" t="s">
        <v>4480</v>
      </c>
      <c r="D69" s="568">
        <v>31</v>
      </c>
      <c r="E69" s="569"/>
      <c r="F69" s="566"/>
      <c r="G69" s="571" t="s">
        <v>4575</v>
      </c>
      <c r="H69" s="569"/>
      <c r="I69" s="570"/>
      <c r="J69" s="477"/>
    </row>
    <row r="70" spans="1:10" s="109" customFormat="1" ht="54" x14ac:dyDescent="0.2">
      <c r="A70" s="776" t="s">
        <v>4633</v>
      </c>
      <c r="B70" s="567" t="s">
        <v>4634</v>
      </c>
      <c r="C70" s="540" t="s">
        <v>4480</v>
      </c>
      <c r="D70" s="568">
        <v>29</v>
      </c>
      <c r="E70" s="569"/>
      <c r="F70" s="566"/>
      <c r="G70" s="571" t="s">
        <v>4575</v>
      </c>
      <c r="H70" s="569"/>
      <c r="I70" s="570"/>
      <c r="J70" s="477"/>
    </row>
    <row r="71" spans="1:10" s="109" customFormat="1" ht="67.5" x14ac:dyDescent="0.2">
      <c r="A71" s="776" t="s">
        <v>4635</v>
      </c>
      <c r="B71" s="567" t="s">
        <v>4636</v>
      </c>
      <c r="C71" s="540" t="s">
        <v>4480</v>
      </c>
      <c r="D71" s="568">
        <v>35</v>
      </c>
      <c r="E71" s="568">
        <v>250000</v>
      </c>
      <c r="F71" s="581" t="s">
        <v>4637</v>
      </c>
      <c r="G71" s="571" t="s">
        <v>150</v>
      </c>
      <c r="H71" s="569">
        <v>44409</v>
      </c>
      <c r="I71" s="570"/>
      <c r="J71" s="477"/>
    </row>
    <row r="72" spans="1:10" s="109" customFormat="1" ht="67.5" x14ac:dyDescent="0.2">
      <c r="A72" s="776" t="s">
        <v>4638</v>
      </c>
      <c r="B72" s="567" t="s">
        <v>4639</v>
      </c>
      <c r="C72" s="540" t="s">
        <v>4480</v>
      </c>
      <c r="D72" s="568">
        <v>36</v>
      </c>
      <c r="E72" s="569"/>
      <c r="F72" s="566"/>
      <c r="G72" s="571" t="s">
        <v>4575</v>
      </c>
      <c r="H72" s="569"/>
      <c r="I72" s="570"/>
      <c r="J72" s="477"/>
    </row>
    <row r="73" spans="1:10" s="109" customFormat="1" ht="81" x14ac:dyDescent="0.2">
      <c r="A73" s="776" t="s">
        <v>4640</v>
      </c>
      <c r="B73" s="567" t="s">
        <v>4641</v>
      </c>
      <c r="C73" s="540" t="s">
        <v>4480</v>
      </c>
      <c r="D73" s="568">
        <v>33</v>
      </c>
      <c r="E73" s="569"/>
      <c r="F73" s="566"/>
      <c r="G73" s="571" t="s">
        <v>150</v>
      </c>
      <c r="H73" s="569"/>
      <c r="I73" s="570"/>
      <c r="J73" s="477"/>
    </row>
    <row r="74" spans="1:10" s="109" customFormat="1" ht="54" x14ac:dyDescent="0.2">
      <c r="A74" s="776" t="s">
        <v>4642</v>
      </c>
      <c r="B74" s="567" t="s">
        <v>4643</v>
      </c>
      <c r="C74" s="540" t="s">
        <v>4480</v>
      </c>
      <c r="D74" s="568">
        <v>28</v>
      </c>
      <c r="E74" s="569"/>
      <c r="F74" s="566"/>
      <c r="G74" s="571" t="s">
        <v>150</v>
      </c>
      <c r="H74" s="569"/>
      <c r="I74" s="570"/>
      <c r="J74" s="477"/>
    </row>
    <row r="75" spans="1:10" s="109" customFormat="1" ht="54" x14ac:dyDescent="0.2">
      <c r="A75" s="776" t="s">
        <v>4644</v>
      </c>
      <c r="B75" s="567" t="s">
        <v>4645</v>
      </c>
      <c r="C75" s="539" t="s">
        <v>4466</v>
      </c>
      <c r="D75" s="568">
        <v>20</v>
      </c>
      <c r="E75" s="569"/>
      <c r="F75" s="566"/>
      <c r="G75" s="571" t="s">
        <v>150</v>
      </c>
      <c r="H75" s="569"/>
      <c r="I75" s="570"/>
      <c r="J75" s="477"/>
    </row>
    <row r="76" spans="1:10" s="109" customFormat="1" ht="54" x14ac:dyDescent="0.2">
      <c r="A76" s="776" t="s">
        <v>4599</v>
      </c>
      <c r="B76" s="567" t="s">
        <v>4646</v>
      </c>
      <c r="C76" s="540" t="s">
        <v>4480</v>
      </c>
      <c r="D76" s="568">
        <v>25</v>
      </c>
      <c r="E76" s="569"/>
      <c r="F76" s="566"/>
      <c r="G76" s="571" t="s">
        <v>4575</v>
      </c>
      <c r="H76" s="569"/>
      <c r="I76" s="570"/>
      <c r="J76" s="477"/>
    </row>
    <row r="77" spans="1:10" s="109" customFormat="1" ht="67.5" x14ac:dyDescent="0.2">
      <c r="A77" s="776" t="s">
        <v>4647</v>
      </c>
      <c r="B77" s="567" t="s">
        <v>4648</v>
      </c>
      <c r="C77" s="540" t="s">
        <v>4480</v>
      </c>
      <c r="D77" s="568">
        <v>37</v>
      </c>
      <c r="E77" s="569"/>
      <c r="F77" s="566"/>
      <c r="G77" s="571" t="s">
        <v>4575</v>
      </c>
      <c r="H77" s="569"/>
      <c r="I77" s="570"/>
      <c r="J77" s="477"/>
    </row>
    <row r="78" spans="1:10" s="109" customFormat="1" ht="54" x14ac:dyDescent="0.2">
      <c r="A78" s="778" t="s">
        <v>4649</v>
      </c>
      <c r="B78" s="567" t="s">
        <v>4650</v>
      </c>
      <c r="C78" s="539" t="s">
        <v>4466</v>
      </c>
      <c r="D78" s="568">
        <v>19</v>
      </c>
      <c r="E78" s="569"/>
      <c r="F78" s="566" t="s">
        <v>4651</v>
      </c>
      <c r="G78" s="571" t="s">
        <v>4578</v>
      </c>
      <c r="H78" s="569"/>
      <c r="I78" s="570"/>
      <c r="J78" s="477"/>
    </row>
    <row r="79" spans="1:10" s="109" customFormat="1" ht="54" x14ac:dyDescent="0.2">
      <c r="A79" s="778" t="s">
        <v>4652</v>
      </c>
      <c r="B79" s="567" t="s">
        <v>4653</v>
      </c>
      <c r="C79" s="539" t="s">
        <v>4466</v>
      </c>
      <c r="D79" s="568">
        <v>18</v>
      </c>
      <c r="E79" s="569"/>
      <c r="F79" s="566" t="s">
        <v>4651</v>
      </c>
      <c r="G79" s="571" t="s">
        <v>4578</v>
      </c>
      <c r="H79" s="569"/>
      <c r="I79" s="570"/>
      <c r="J79" s="477"/>
    </row>
    <row r="80" spans="1:10" s="109" customFormat="1" ht="54" x14ac:dyDescent="0.2">
      <c r="A80" s="776" t="s">
        <v>4654</v>
      </c>
      <c r="B80" s="567" t="s">
        <v>4655</v>
      </c>
      <c r="C80" s="540" t="s">
        <v>4480</v>
      </c>
      <c r="D80" s="568">
        <v>34</v>
      </c>
      <c r="E80" s="569"/>
      <c r="F80" s="581" t="s">
        <v>4656</v>
      </c>
      <c r="G80" s="571" t="s">
        <v>4477</v>
      </c>
      <c r="H80" s="569"/>
      <c r="I80" s="570"/>
      <c r="J80" s="477"/>
    </row>
    <row r="81" spans="1:10" s="109" customFormat="1" ht="81" x14ac:dyDescent="0.2">
      <c r="A81" s="776" t="s">
        <v>4657</v>
      </c>
      <c r="B81" s="567" t="s">
        <v>4658</v>
      </c>
      <c r="C81" s="540" t="s">
        <v>4480</v>
      </c>
      <c r="D81" s="568">
        <v>38</v>
      </c>
      <c r="E81" s="569"/>
      <c r="F81" s="581" t="s">
        <v>4659</v>
      </c>
      <c r="G81" s="571" t="s">
        <v>4477</v>
      </c>
      <c r="H81" s="569"/>
      <c r="I81" s="570"/>
      <c r="J81" s="477"/>
    </row>
    <row r="82" spans="1:10" s="109" customFormat="1" ht="81" x14ac:dyDescent="0.2">
      <c r="A82" s="776" t="s">
        <v>4660</v>
      </c>
      <c r="B82" s="567" t="s">
        <v>4661</v>
      </c>
      <c r="C82" s="540" t="s">
        <v>4480</v>
      </c>
      <c r="D82" s="568">
        <v>42</v>
      </c>
      <c r="E82" s="569"/>
      <c r="F82" s="566"/>
      <c r="G82" s="614" t="s">
        <v>4497</v>
      </c>
      <c r="H82" s="566"/>
      <c r="I82" s="570"/>
      <c r="J82" s="477"/>
    </row>
    <row r="83" spans="1:10" s="109" customFormat="1" ht="67.5" x14ac:dyDescent="0.2">
      <c r="A83" s="776" t="s">
        <v>4662</v>
      </c>
      <c r="B83" s="567" t="s">
        <v>4663</v>
      </c>
      <c r="C83" s="540" t="s">
        <v>4480</v>
      </c>
      <c r="D83" s="568">
        <v>43</v>
      </c>
      <c r="E83" s="569"/>
      <c r="F83" s="581" t="s">
        <v>4564</v>
      </c>
      <c r="G83" s="614" t="s">
        <v>150</v>
      </c>
      <c r="H83" s="566"/>
      <c r="I83" s="570"/>
      <c r="J83" s="477"/>
    </row>
    <row r="84" spans="1:10" s="109" customFormat="1" ht="54" x14ac:dyDescent="0.2">
      <c r="A84" s="776" t="s">
        <v>4664</v>
      </c>
      <c r="B84" s="567" t="s">
        <v>4665</v>
      </c>
      <c r="C84" s="540" t="s">
        <v>4480</v>
      </c>
      <c r="D84" s="568">
        <v>41</v>
      </c>
      <c r="E84" s="569"/>
      <c r="F84" s="566"/>
      <c r="G84" s="613" t="s">
        <v>4575</v>
      </c>
      <c r="H84" s="566"/>
      <c r="I84" s="570"/>
      <c r="J84" s="477"/>
    </row>
    <row r="85" spans="1:10" s="109" customFormat="1" ht="54" x14ac:dyDescent="0.2">
      <c r="A85" s="776" t="s">
        <v>4666</v>
      </c>
      <c r="B85" s="567" t="s">
        <v>4667</v>
      </c>
      <c r="C85" s="540" t="s">
        <v>4480</v>
      </c>
      <c r="D85" s="568">
        <v>2</v>
      </c>
      <c r="E85" s="569"/>
      <c r="F85" s="566"/>
      <c r="G85" s="613" t="s">
        <v>4575</v>
      </c>
      <c r="H85" s="566"/>
      <c r="I85" s="570"/>
      <c r="J85" s="477"/>
    </row>
    <row r="86" spans="1:10" s="109" customFormat="1" ht="108" x14ac:dyDescent="0.2">
      <c r="A86" s="776" t="s">
        <v>4668</v>
      </c>
      <c r="B86" s="567" t="s">
        <v>4669</v>
      </c>
      <c r="C86" s="540" t="s">
        <v>4480</v>
      </c>
      <c r="D86" s="568">
        <v>39</v>
      </c>
      <c r="E86" s="569"/>
      <c r="F86" s="566"/>
      <c r="G86" s="613" t="s">
        <v>4575</v>
      </c>
      <c r="H86" s="566"/>
      <c r="I86" s="570"/>
      <c r="J86" s="477"/>
    </row>
    <row r="87" spans="1:10" s="109" customFormat="1" ht="54" x14ac:dyDescent="0.2">
      <c r="A87" s="776" t="s">
        <v>4670</v>
      </c>
      <c r="B87" s="567" t="s">
        <v>4671</v>
      </c>
      <c r="C87" s="540" t="s">
        <v>4480</v>
      </c>
      <c r="D87" s="568">
        <v>40</v>
      </c>
      <c r="E87" s="569"/>
      <c r="F87" s="566"/>
      <c r="G87" s="613" t="s">
        <v>4575</v>
      </c>
      <c r="H87" s="566"/>
      <c r="I87" s="570"/>
      <c r="J87" s="477"/>
    </row>
    <row r="88" spans="1:10" s="109" customFormat="1" ht="81" x14ac:dyDescent="0.2">
      <c r="A88" s="776" t="s">
        <v>4672</v>
      </c>
      <c r="B88" s="567" t="s">
        <v>4673</v>
      </c>
      <c r="C88" s="540" t="s">
        <v>4480</v>
      </c>
      <c r="D88" s="568">
        <v>44</v>
      </c>
      <c r="E88" s="569"/>
      <c r="F88" s="566"/>
      <c r="G88" s="613" t="s">
        <v>4575</v>
      </c>
      <c r="H88" s="566"/>
      <c r="I88" s="570"/>
      <c r="J88" s="477"/>
    </row>
    <row r="89" spans="1:10" s="109" customFormat="1" ht="67.5" x14ac:dyDescent="0.2">
      <c r="A89" s="776" t="s">
        <v>4647</v>
      </c>
      <c r="B89" s="567" t="s">
        <v>4674</v>
      </c>
      <c r="C89" s="540" t="s">
        <v>4480</v>
      </c>
      <c r="D89" s="568">
        <v>37</v>
      </c>
      <c r="E89" s="569"/>
      <c r="F89" s="566"/>
      <c r="G89" s="613" t="s">
        <v>4575</v>
      </c>
      <c r="H89" s="566"/>
      <c r="I89" s="570"/>
      <c r="J89" s="477"/>
    </row>
    <row r="90" spans="1:10" s="109" customFormat="1" ht="81" x14ac:dyDescent="0.2">
      <c r="A90" s="776" t="s">
        <v>4675</v>
      </c>
      <c r="B90" s="567" t="s">
        <v>4676</v>
      </c>
      <c r="C90" s="540" t="s">
        <v>4480</v>
      </c>
      <c r="D90" s="568">
        <v>48</v>
      </c>
      <c r="E90" s="569"/>
      <c r="F90" s="566"/>
      <c r="G90" s="571" t="s">
        <v>150</v>
      </c>
      <c r="H90" s="566"/>
      <c r="I90" s="570"/>
      <c r="J90" s="477"/>
    </row>
    <row r="91" spans="1:10" s="109" customFormat="1" ht="54" x14ac:dyDescent="0.2">
      <c r="A91" s="776" t="s">
        <v>4677</v>
      </c>
      <c r="B91" s="567" t="s">
        <v>4678</v>
      </c>
      <c r="C91" s="540" t="s">
        <v>4480</v>
      </c>
      <c r="D91" s="568">
        <v>47</v>
      </c>
      <c r="E91" s="569"/>
      <c r="F91" s="566"/>
      <c r="G91" s="613" t="s">
        <v>4575</v>
      </c>
      <c r="H91" s="566"/>
      <c r="I91" s="570"/>
      <c r="J91" s="477"/>
    </row>
    <row r="92" spans="1:10" s="109" customFormat="1" ht="54" x14ac:dyDescent="0.2">
      <c r="A92" s="776" t="s">
        <v>4679</v>
      </c>
      <c r="B92" s="567" t="s">
        <v>4676</v>
      </c>
      <c r="C92" s="540" t="s">
        <v>4480</v>
      </c>
      <c r="D92" s="568">
        <v>48</v>
      </c>
      <c r="E92" s="569"/>
      <c r="F92" s="566"/>
      <c r="G92" s="613" t="s">
        <v>4575</v>
      </c>
      <c r="H92" s="566"/>
      <c r="I92" s="570"/>
      <c r="J92" s="477"/>
    </row>
    <row r="93" spans="1:10" s="109" customFormat="1" ht="54" x14ac:dyDescent="0.2">
      <c r="A93" s="776" t="s">
        <v>4680</v>
      </c>
      <c r="B93" s="567" t="s">
        <v>4681</v>
      </c>
      <c r="C93" s="540" t="s">
        <v>4480</v>
      </c>
      <c r="D93" s="568">
        <v>49</v>
      </c>
      <c r="E93" s="569"/>
      <c r="F93" s="566"/>
      <c r="G93" s="613" t="s">
        <v>4578</v>
      </c>
      <c r="H93" s="566"/>
      <c r="I93" s="570"/>
      <c r="J93" s="477"/>
    </row>
    <row r="94" spans="1:10" s="109" customFormat="1" ht="81" x14ac:dyDescent="0.2">
      <c r="A94" s="776" t="s">
        <v>4682</v>
      </c>
      <c r="B94" s="567" t="s">
        <v>4683</v>
      </c>
      <c r="C94" s="539" t="s">
        <v>4466</v>
      </c>
      <c r="D94" s="568">
        <v>22</v>
      </c>
      <c r="E94" s="569"/>
      <c r="F94" s="566"/>
      <c r="G94" s="613" t="s">
        <v>4575</v>
      </c>
      <c r="H94" s="566"/>
      <c r="I94" s="570"/>
      <c r="J94" s="477"/>
    </row>
    <row r="95" spans="1:10" s="109" customFormat="1" ht="54" x14ac:dyDescent="0.2">
      <c r="A95" s="776" t="s">
        <v>4684</v>
      </c>
      <c r="B95" s="567" t="s">
        <v>4685</v>
      </c>
      <c r="C95" s="539" t="s">
        <v>4466</v>
      </c>
      <c r="D95" s="568">
        <v>23</v>
      </c>
      <c r="E95" s="569"/>
      <c r="F95" s="566"/>
      <c r="G95" s="613" t="s">
        <v>4575</v>
      </c>
      <c r="H95" s="566"/>
      <c r="I95" s="570"/>
      <c r="J95" s="477"/>
    </row>
    <row r="96" spans="1:10" s="109" customFormat="1" ht="54" x14ac:dyDescent="0.2">
      <c r="A96" s="776" t="s">
        <v>4686</v>
      </c>
      <c r="B96" s="567" t="s">
        <v>4687</v>
      </c>
      <c r="C96" s="540" t="s">
        <v>4480</v>
      </c>
      <c r="D96" s="568">
        <v>52</v>
      </c>
      <c r="E96" s="569"/>
      <c r="F96" s="566"/>
      <c r="G96" s="613" t="s">
        <v>4575</v>
      </c>
      <c r="H96" s="566"/>
      <c r="I96" s="570"/>
      <c r="J96" s="477"/>
    </row>
    <row r="97" spans="1:10" s="109" customFormat="1" ht="40.5" x14ac:dyDescent="0.2">
      <c r="A97" s="776" t="s">
        <v>4688</v>
      </c>
      <c r="B97" s="567" t="s">
        <v>4689</v>
      </c>
      <c r="C97" s="540" t="s">
        <v>4480</v>
      </c>
      <c r="D97" s="568">
        <v>53</v>
      </c>
      <c r="E97" s="569"/>
      <c r="F97" s="566"/>
      <c r="G97" s="613" t="s">
        <v>4575</v>
      </c>
      <c r="H97" s="566"/>
      <c r="I97" s="570"/>
      <c r="J97" s="477"/>
    </row>
    <row r="98" spans="1:10" s="109" customFormat="1" ht="54" x14ac:dyDescent="0.2">
      <c r="A98" s="776" t="s">
        <v>4690</v>
      </c>
      <c r="B98" s="567" t="s">
        <v>4691</v>
      </c>
      <c r="C98" s="540" t="s">
        <v>4480</v>
      </c>
      <c r="D98" s="568">
        <v>54</v>
      </c>
      <c r="E98" s="569"/>
      <c r="F98" s="566"/>
      <c r="G98" s="613" t="s">
        <v>4575</v>
      </c>
      <c r="H98" s="566"/>
      <c r="I98" s="570"/>
      <c r="J98" s="477"/>
    </row>
    <row r="99" spans="1:10" s="109" customFormat="1" ht="67.5" x14ac:dyDescent="0.2">
      <c r="A99" s="776" t="s">
        <v>4647</v>
      </c>
      <c r="B99" s="567" t="s">
        <v>4692</v>
      </c>
      <c r="C99" s="540" t="s">
        <v>4480</v>
      </c>
      <c r="D99" s="568">
        <v>37</v>
      </c>
      <c r="E99" s="569"/>
      <c r="F99" s="566"/>
      <c r="G99" s="613" t="s">
        <v>4575</v>
      </c>
      <c r="H99" s="566"/>
      <c r="I99" s="570"/>
      <c r="J99" s="477"/>
    </row>
    <row r="100" spans="1:10" s="109" customFormat="1" ht="67.5" x14ac:dyDescent="0.2">
      <c r="A100" s="779" t="s">
        <v>4693</v>
      </c>
      <c r="B100" s="567" t="s">
        <v>4694</v>
      </c>
      <c r="C100" s="540" t="s">
        <v>4480</v>
      </c>
      <c r="D100" s="568">
        <v>50</v>
      </c>
      <c r="E100" s="569"/>
      <c r="F100" s="566"/>
      <c r="G100" s="571" t="s">
        <v>150</v>
      </c>
      <c r="H100" s="566"/>
      <c r="I100" s="570"/>
      <c r="J100" s="477"/>
    </row>
    <row r="101" spans="1:10" s="109" customFormat="1" ht="67.5" x14ac:dyDescent="0.2">
      <c r="A101" s="776" t="s">
        <v>4695</v>
      </c>
      <c r="B101" s="567" t="s">
        <v>4696</v>
      </c>
      <c r="C101" s="540" t="s">
        <v>4480</v>
      </c>
      <c r="D101" s="568">
        <v>55</v>
      </c>
      <c r="E101" s="569"/>
      <c r="F101" s="566"/>
      <c r="G101" s="613" t="s">
        <v>4575</v>
      </c>
      <c r="H101" s="566"/>
      <c r="I101" s="570"/>
      <c r="J101" s="477"/>
    </row>
    <row r="102" spans="1:10" s="109" customFormat="1" ht="81" x14ac:dyDescent="0.2">
      <c r="A102" s="776" t="s">
        <v>4697</v>
      </c>
      <c r="B102" s="567" t="s">
        <v>4698</v>
      </c>
      <c r="C102" s="540" t="s">
        <v>4480</v>
      </c>
      <c r="D102" s="568">
        <v>56</v>
      </c>
      <c r="E102" s="569"/>
      <c r="F102" s="566"/>
      <c r="G102" s="613" t="s">
        <v>4575</v>
      </c>
      <c r="H102" s="566"/>
      <c r="I102" s="570"/>
      <c r="J102" s="477"/>
    </row>
    <row r="103" spans="1:10" s="109" customFormat="1" ht="54" x14ac:dyDescent="0.2">
      <c r="A103" s="776" t="s">
        <v>4699</v>
      </c>
      <c r="B103" s="567" t="s">
        <v>4700</v>
      </c>
      <c r="C103" s="540" t="s">
        <v>4480</v>
      </c>
      <c r="D103" s="568">
        <v>63</v>
      </c>
      <c r="E103" s="569"/>
      <c r="F103" s="566"/>
      <c r="G103" s="613" t="s">
        <v>4575</v>
      </c>
      <c r="H103" s="566"/>
      <c r="I103" s="570"/>
      <c r="J103" s="477"/>
    </row>
    <row r="104" spans="1:10" s="109" customFormat="1" ht="54" x14ac:dyDescent="0.2">
      <c r="A104" s="776" t="s">
        <v>4701</v>
      </c>
      <c r="B104" s="567" t="s">
        <v>4702</v>
      </c>
      <c r="C104" s="540" t="s">
        <v>4480</v>
      </c>
      <c r="D104" s="568">
        <v>69</v>
      </c>
      <c r="E104" s="569"/>
      <c r="F104" s="566"/>
      <c r="G104" s="613" t="s">
        <v>4575</v>
      </c>
      <c r="H104" s="566"/>
      <c r="I104" s="570"/>
      <c r="J104" s="477"/>
    </row>
    <row r="105" spans="1:10" s="109" customFormat="1" ht="54" x14ac:dyDescent="0.2">
      <c r="A105" s="776" t="s">
        <v>4703</v>
      </c>
      <c r="B105" s="567" t="s">
        <v>4704</v>
      </c>
      <c r="C105" s="540" t="s">
        <v>4480</v>
      </c>
      <c r="D105" s="568">
        <v>70</v>
      </c>
      <c r="E105" s="569"/>
      <c r="F105" s="566"/>
      <c r="G105" s="613" t="s">
        <v>4575</v>
      </c>
      <c r="H105" s="566"/>
      <c r="I105" s="570"/>
      <c r="J105" s="477"/>
    </row>
    <row r="106" spans="1:10" s="109" customFormat="1" ht="54" x14ac:dyDescent="0.2">
      <c r="A106" s="780" t="s">
        <v>4705</v>
      </c>
      <c r="B106" s="567" t="s">
        <v>4706</v>
      </c>
      <c r="C106" s="539" t="s">
        <v>4466</v>
      </c>
      <c r="D106" s="568">
        <v>26</v>
      </c>
      <c r="E106" s="569"/>
      <c r="F106" s="569"/>
      <c r="G106" s="613" t="s">
        <v>4575</v>
      </c>
      <c r="H106" s="569"/>
      <c r="I106" s="582"/>
      <c r="J106" s="477"/>
    </row>
    <row r="107" spans="1:10" s="109" customFormat="1" ht="54" x14ac:dyDescent="0.2">
      <c r="A107" s="780" t="s">
        <v>4707</v>
      </c>
      <c r="B107" s="567" t="s">
        <v>4708</v>
      </c>
      <c r="C107" s="539" t="s">
        <v>4466</v>
      </c>
      <c r="D107" s="568">
        <v>31</v>
      </c>
      <c r="E107" s="569"/>
      <c r="F107" s="569"/>
      <c r="G107" s="613" t="s">
        <v>4575</v>
      </c>
      <c r="H107" s="569"/>
      <c r="I107" s="582"/>
      <c r="J107" s="477"/>
    </row>
    <row r="108" spans="1:10" s="109" customFormat="1" ht="54" x14ac:dyDescent="0.2">
      <c r="A108" s="780" t="s">
        <v>4709</v>
      </c>
      <c r="B108" s="567" t="s">
        <v>4710</v>
      </c>
      <c r="C108" s="539" t="s">
        <v>4466</v>
      </c>
      <c r="D108" s="568">
        <v>29</v>
      </c>
      <c r="E108" s="569"/>
      <c r="F108" s="569"/>
      <c r="G108" s="613" t="s">
        <v>4575</v>
      </c>
      <c r="H108" s="569"/>
      <c r="I108" s="582"/>
      <c r="J108" s="477"/>
    </row>
    <row r="109" spans="1:10" s="109" customFormat="1" ht="54" x14ac:dyDescent="0.2">
      <c r="A109" s="780" t="s">
        <v>4711</v>
      </c>
      <c r="B109" s="567" t="s">
        <v>4712</v>
      </c>
      <c r="C109" s="539" t="s">
        <v>4466</v>
      </c>
      <c r="D109" s="568">
        <v>28</v>
      </c>
      <c r="E109" s="569"/>
      <c r="F109" s="569"/>
      <c r="G109" s="613" t="s">
        <v>4575</v>
      </c>
      <c r="H109" s="569"/>
      <c r="I109" s="582"/>
      <c r="J109" s="477"/>
    </row>
    <row r="110" spans="1:10" s="109" customFormat="1" ht="54" x14ac:dyDescent="0.2">
      <c r="A110" s="780" t="s">
        <v>4713</v>
      </c>
      <c r="B110" s="567" t="s">
        <v>4714</v>
      </c>
      <c r="C110" s="539" t="s">
        <v>4466</v>
      </c>
      <c r="D110" s="568">
        <v>27</v>
      </c>
      <c r="E110" s="569"/>
      <c r="F110" s="569"/>
      <c r="G110" s="613" t="s">
        <v>4575</v>
      </c>
      <c r="H110" s="569"/>
      <c r="I110" s="582"/>
      <c r="J110" s="477"/>
    </row>
    <row r="111" spans="1:10" s="109" customFormat="1" ht="54" x14ac:dyDescent="0.2">
      <c r="A111" s="780" t="s">
        <v>4715</v>
      </c>
      <c r="B111" s="567" t="s">
        <v>4716</v>
      </c>
      <c r="C111" s="539" t="s">
        <v>4466</v>
      </c>
      <c r="D111" s="568">
        <v>30</v>
      </c>
      <c r="E111" s="569"/>
      <c r="F111" s="569"/>
      <c r="G111" s="613" t="s">
        <v>4575</v>
      </c>
      <c r="H111" s="569"/>
      <c r="I111" s="582"/>
      <c r="J111" s="477"/>
    </row>
    <row r="112" spans="1:10" s="109" customFormat="1" ht="54" x14ac:dyDescent="0.2">
      <c r="A112" s="780" t="s">
        <v>4717</v>
      </c>
      <c r="B112" s="567" t="s">
        <v>4718</v>
      </c>
      <c r="C112" s="540" t="s">
        <v>4480</v>
      </c>
      <c r="D112" s="568">
        <v>59</v>
      </c>
      <c r="E112" s="569"/>
      <c r="F112" s="569"/>
      <c r="G112" s="613" t="s">
        <v>4575</v>
      </c>
      <c r="H112" s="569"/>
      <c r="I112" s="582"/>
      <c r="J112" s="477"/>
    </row>
    <row r="113" spans="1:10" s="109" customFormat="1" ht="54" x14ac:dyDescent="0.2">
      <c r="A113" s="780" t="s">
        <v>4719</v>
      </c>
      <c r="B113" s="567" t="s">
        <v>4720</v>
      </c>
      <c r="C113" s="540" t="s">
        <v>4480</v>
      </c>
      <c r="D113" s="568">
        <v>57</v>
      </c>
      <c r="E113" s="569"/>
      <c r="F113" s="569"/>
      <c r="G113" s="613" t="s">
        <v>4575</v>
      </c>
      <c r="H113" s="569"/>
      <c r="I113" s="582"/>
      <c r="J113" s="477"/>
    </row>
    <row r="114" spans="1:10" s="109" customFormat="1" ht="54" x14ac:dyDescent="0.2">
      <c r="A114" s="780" t="s">
        <v>4721</v>
      </c>
      <c r="B114" s="567" t="s">
        <v>4722</v>
      </c>
      <c r="C114" s="540" t="s">
        <v>4480</v>
      </c>
      <c r="D114" s="568">
        <v>58</v>
      </c>
      <c r="E114" s="569"/>
      <c r="F114" s="569"/>
      <c r="G114" s="613" t="s">
        <v>4575</v>
      </c>
      <c r="H114" s="569"/>
      <c r="I114" s="582"/>
      <c r="J114" s="477"/>
    </row>
    <row r="115" spans="1:10" s="109" customFormat="1" ht="54" x14ac:dyDescent="0.2">
      <c r="A115" s="780" t="s">
        <v>4723</v>
      </c>
      <c r="B115" s="567" t="s">
        <v>4724</v>
      </c>
      <c r="C115" s="540" t="s">
        <v>4480</v>
      </c>
      <c r="D115" s="568">
        <v>60</v>
      </c>
      <c r="E115" s="569"/>
      <c r="F115" s="569"/>
      <c r="G115" s="613" t="s">
        <v>4575</v>
      </c>
      <c r="H115" s="569"/>
      <c r="I115" s="582"/>
      <c r="J115" s="477"/>
    </row>
    <row r="116" spans="1:10" s="109" customFormat="1" ht="54" x14ac:dyDescent="0.2">
      <c r="A116" s="780" t="s">
        <v>4725</v>
      </c>
      <c r="B116" s="567" t="s">
        <v>4726</v>
      </c>
      <c r="C116" s="540" t="s">
        <v>4480</v>
      </c>
      <c r="D116" s="568">
        <v>61</v>
      </c>
      <c r="E116" s="569"/>
      <c r="F116" s="569"/>
      <c r="G116" s="613" t="s">
        <v>4575</v>
      </c>
      <c r="H116" s="569"/>
      <c r="I116" s="582"/>
      <c r="J116" s="477"/>
    </row>
    <row r="117" spans="1:10" s="109" customFormat="1" ht="54" x14ac:dyDescent="0.2">
      <c r="A117" s="780" t="s">
        <v>4727</v>
      </c>
      <c r="B117" s="567" t="s">
        <v>4728</v>
      </c>
      <c r="C117" s="540" t="s">
        <v>4480</v>
      </c>
      <c r="D117" s="568">
        <v>62</v>
      </c>
      <c r="E117" s="569"/>
      <c r="F117" s="569"/>
      <c r="G117" s="613" t="s">
        <v>4575</v>
      </c>
      <c r="H117" s="569"/>
      <c r="I117" s="582"/>
      <c r="J117" s="477"/>
    </row>
    <row r="118" spans="1:10" s="109" customFormat="1" ht="54" x14ac:dyDescent="0.2">
      <c r="A118" s="780" t="s">
        <v>4729</v>
      </c>
      <c r="B118" s="567" t="s">
        <v>4730</v>
      </c>
      <c r="C118" s="540" t="s">
        <v>4480</v>
      </c>
      <c r="D118" s="568">
        <v>71</v>
      </c>
      <c r="E118" s="569"/>
      <c r="F118" s="569"/>
      <c r="G118" s="613" t="s">
        <v>4575</v>
      </c>
      <c r="H118" s="569"/>
      <c r="I118" s="582"/>
      <c r="J118" s="477"/>
    </row>
    <row r="119" spans="1:10" s="109" customFormat="1" ht="67.5" x14ac:dyDescent="0.2">
      <c r="A119" s="779" t="s">
        <v>4731</v>
      </c>
      <c r="B119" s="567" t="s">
        <v>4732</v>
      </c>
      <c r="C119" s="540" t="s">
        <v>4480</v>
      </c>
      <c r="D119" s="568">
        <v>64</v>
      </c>
      <c r="E119" s="569"/>
      <c r="F119" s="581" t="s">
        <v>4733</v>
      </c>
      <c r="G119" s="614" t="s">
        <v>4477</v>
      </c>
      <c r="H119" s="566"/>
      <c r="I119" s="570"/>
      <c r="J119" s="477"/>
    </row>
    <row r="120" spans="1:10" s="109" customFormat="1" ht="67.5" x14ac:dyDescent="0.2">
      <c r="A120" s="779" t="s">
        <v>4734</v>
      </c>
      <c r="B120" s="567" t="s">
        <v>4735</v>
      </c>
      <c r="C120" s="540" t="s">
        <v>4480</v>
      </c>
      <c r="D120" s="568">
        <v>65</v>
      </c>
      <c r="E120" s="569"/>
      <c r="F120" s="581" t="s">
        <v>4733</v>
      </c>
      <c r="G120" s="614" t="s">
        <v>4477</v>
      </c>
      <c r="H120" s="566"/>
      <c r="I120" s="570"/>
      <c r="J120" s="477"/>
    </row>
    <row r="121" spans="1:10" s="109" customFormat="1" ht="94.5" x14ac:dyDescent="0.2">
      <c r="A121" s="779" t="s">
        <v>4736</v>
      </c>
      <c r="B121" s="567" t="s">
        <v>4737</v>
      </c>
      <c r="C121" s="540" t="s">
        <v>4480</v>
      </c>
      <c r="D121" s="568">
        <v>66</v>
      </c>
      <c r="E121" s="569"/>
      <c r="F121" s="581" t="s">
        <v>4738</v>
      </c>
      <c r="G121" s="614" t="s">
        <v>4477</v>
      </c>
      <c r="H121" s="566"/>
      <c r="I121" s="570"/>
      <c r="J121" s="477"/>
    </row>
    <row r="122" spans="1:10" s="109" customFormat="1" ht="67.5" x14ac:dyDescent="0.2">
      <c r="A122" s="779" t="s">
        <v>4739</v>
      </c>
      <c r="B122" s="567" t="s">
        <v>4740</v>
      </c>
      <c r="C122" s="540" t="s">
        <v>4480</v>
      </c>
      <c r="D122" s="568">
        <v>67</v>
      </c>
      <c r="E122" s="569"/>
      <c r="F122" s="581" t="s">
        <v>4741</v>
      </c>
      <c r="G122" s="614" t="s">
        <v>4477</v>
      </c>
      <c r="H122" s="566"/>
      <c r="I122" s="570"/>
      <c r="J122" s="477"/>
    </row>
    <row r="123" spans="1:10" s="109" customFormat="1" ht="81" x14ac:dyDescent="0.2">
      <c r="A123" s="779" t="s">
        <v>4742</v>
      </c>
      <c r="B123" s="567" t="s">
        <v>4743</v>
      </c>
      <c r="C123" s="540" t="s">
        <v>4480</v>
      </c>
      <c r="D123" s="568">
        <v>72</v>
      </c>
      <c r="E123" s="569"/>
      <c r="F123" s="566"/>
      <c r="G123" s="613" t="s">
        <v>4575</v>
      </c>
      <c r="H123" s="566"/>
      <c r="I123" s="570"/>
      <c r="J123" s="477"/>
    </row>
    <row r="124" spans="1:10" s="109" customFormat="1" ht="54" x14ac:dyDescent="0.2">
      <c r="A124" s="779" t="s">
        <v>4620</v>
      </c>
      <c r="B124" s="567" t="s">
        <v>4744</v>
      </c>
      <c r="C124" s="540" t="s">
        <v>4480</v>
      </c>
      <c r="D124" s="568">
        <v>13</v>
      </c>
      <c r="E124" s="569"/>
      <c r="F124" s="566"/>
      <c r="G124" s="613" t="s">
        <v>4575</v>
      </c>
      <c r="H124" s="566"/>
      <c r="I124" s="570"/>
      <c r="J124" s="477"/>
    </row>
    <row r="125" spans="1:10" s="109" customFormat="1" x14ac:dyDescent="0.2">
      <c r="A125" s="1003" t="s">
        <v>3104</v>
      </c>
      <c r="B125" s="1004"/>
      <c r="C125" s="1004"/>
      <c r="D125" s="1004"/>
      <c r="E125" s="1004"/>
      <c r="F125" s="1004"/>
      <c r="G125" s="1004"/>
      <c r="H125" s="1004"/>
      <c r="I125" s="1004"/>
      <c r="J125" s="1005"/>
    </row>
    <row r="126" spans="1:10" s="109" customFormat="1" x14ac:dyDescent="0.2">
      <c r="A126" s="1003">
        <v>2021</v>
      </c>
      <c r="B126" s="1004"/>
      <c r="C126" s="1004"/>
      <c r="D126" s="1004"/>
      <c r="E126" s="1004"/>
      <c r="F126" s="1004"/>
      <c r="G126" s="1004"/>
      <c r="H126" s="1004"/>
      <c r="I126" s="1004"/>
      <c r="J126" s="1005"/>
    </row>
    <row r="127" spans="1:10" s="109" customFormat="1" ht="84" x14ac:dyDescent="0.2">
      <c r="A127" s="781" t="s">
        <v>4745</v>
      </c>
      <c r="B127" s="470" t="s">
        <v>4746</v>
      </c>
      <c r="C127" s="469" t="s">
        <v>4747</v>
      </c>
      <c r="D127" s="470" t="s">
        <v>4748</v>
      </c>
      <c r="E127" s="583">
        <v>208219.27</v>
      </c>
      <c r="F127" s="470"/>
      <c r="G127" s="539" t="s">
        <v>4749</v>
      </c>
      <c r="H127" s="469"/>
      <c r="I127" s="469"/>
      <c r="J127" s="782" t="s">
        <v>4750</v>
      </c>
    </row>
    <row r="128" spans="1:10" s="109" customFormat="1" ht="72" x14ac:dyDescent="0.2">
      <c r="A128" s="783" t="s">
        <v>4751</v>
      </c>
      <c r="B128" s="470" t="s">
        <v>4752</v>
      </c>
      <c r="C128" s="470" t="s">
        <v>4480</v>
      </c>
      <c r="D128" s="470" t="s">
        <v>4753</v>
      </c>
      <c r="E128" s="583">
        <v>223100</v>
      </c>
      <c r="F128" s="470"/>
      <c r="G128" s="539" t="s">
        <v>4749</v>
      </c>
      <c r="H128" s="469"/>
      <c r="I128" s="469"/>
      <c r="J128" s="782" t="s">
        <v>4750</v>
      </c>
    </row>
    <row r="129" spans="1:10" s="109" customFormat="1" ht="60" x14ac:dyDescent="0.2">
      <c r="A129" s="781" t="s">
        <v>4754</v>
      </c>
      <c r="B129" s="470" t="s">
        <v>4752</v>
      </c>
      <c r="C129" s="470" t="s">
        <v>4480</v>
      </c>
      <c r="D129" s="470" t="s">
        <v>4755</v>
      </c>
      <c r="E129" s="583">
        <v>359748.1</v>
      </c>
      <c r="F129" s="470"/>
      <c r="G129" s="539" t="s">
        <v>4749</v>
      </c>
      <c r="H129" s="469"/>
      <c r="I129" s="469"/>
      <c r="J129" s="782" t="s">
        <v>4750</v>
      </c>
    </row>
    <row r="130" spans="1:10" s="109" customFormat="1" ht="60" x14ac:dyDescent="0.2">
      <c r="A130" s="781" t="s">
        <v>4756</v>
      </c>
      <c r="B130" s="470" t="s">
        <v>4752</v>
      </c>
      <c r="C130" s="469"/>
      <c r="D130" s="470" t="s">
        <v>4757</v>
      </c>
      <c r="E130" s="583">
        <v>357500</v>
      </c>
      <c r="F130" s="541"/>
      <c r="G130" s="539" t="s">
        <v>4749</v>
      </c>
      <c r="H130" s="542"/>
      <c r="I130" s="542"/>
      <c r="J130" s="782" t="s">
        <v>4750</v>
      </c>
    </row>
    <row r="131" spans="1:10" s="109" customFormat="1" ht="72" x14ac:dyDescent="0.2">
      <c r="A131" s="781" t="s">
        <v>4758</v>
      </c>
      <c r="B131" s="470" t="s">
        <v>4746</v>
      </c>
      <c r="C131" s="470" t="s">
        <v>4480</v>
      </c>
      <c r="D131" s="470" t="s">
        <v>4759</v>
      </c>
      <c r="E131" s="583">
        <v>144000</v>
      </c>
      <c r="F131" s="449" t="s">
        <v>4760</v>
      </c>
      <c r="G131" s="540" t="s">
        <v>4221</v>
      </c>
      <c r="H131" s="542">
        <v>44427</v>
      </c>
      <c r="I131" s="542">
        <v>44462</v>
      </c>
      <c r="J131" s="782" t="s">
        <v>4750</v>
      </c>
    </row>
    <row r="132" spans="1:10" s="109" customFormat="1" ht="84" x14ac:dyDescent="0.2">
      <c r="A132" s="781" t="s">
        <v>4761</v>
      </c>
      <c r="B132" s="470" t="s">
        <v>4746</v>
      </c>
      <c r="C132" s="469" t="s">
        <v>4747</v>
      </c>
      <c r="D132" s="470" t="s">
        <v>4762</v>
      </c>
      <c r="E132" s="583">
        <v>116580</v>
      </c>
      <c r="F132" s="470" t="s">
        <v>4763</v>
      </c>
      <c r="G132" s="540" t="s">
        <v>4221</v>
      </c>
      <c r="H132" s="542">
        <v>44398</v>
      </c>
      <c r="I132" s="542">
        <v>44429</v>
      </c>
      <c r="J132" s="782" t="s">
        <v>4750</v>
      </c>
    </row>
    <row r="133" spans="1:10" s="109" customFormat="1" ht="60" x14ac:dyDescent="0.2">
      <c r="A133" s="781" t="s">
        <v>4764</v>
      </c>
      <c r="B133" s="470" t="s">
        <v>4752</v>
      </c>
      <c r="C133" s="470" t="s">
        <v>4480</v>
      </c>
      <c r="D133" s="470" t="s">
        <v>4765</v>
      </c>
      <c r="E133" s="583">
        <v>145767</v>
      </c>
      <c r="F133" s="470" t="s">
        <v>4766</v>
      </c>
      <c r="G133" s="540" t="s">
        <v>4221</v>
      </c>
      <c r="H133" s="542">
        <v>44358</v>
      </c>
      <c r="I133" s="542">
        <v>44362</v>
      </c>
      <c r="J133" s="782" t="s">
        <v>4750</v>
      </c>
    </row>
    <row r="134" spans="1:10" s="109" customFormat="1" ht="84" x14ac:dyDescent="0.2">
      <c r="A134" s="781" t="s">
        <v>4767</v>
      </c>
      <c r="B134" s="470" t="s">
        <v>4746</v>
      </c>
      <c r="C134" s="470" t="s">
        <v>4480</v>
      </c>
      <c r="D134" s="470" t="s">
        <v>4768</v>
      </c>
      <c r="E134" s="583">
        <v>192918</v>
      </c>
      <c r="F134" s="470" t="s">
        <v>4769</v>
      </c>
      <c r="G134" s="540" t="s">
        <v>4221</v>
      </c>
      <c r="H134" s="542">
        <v>44354</v>
      </c>
      <c r="I134" s="542">
        <v>44400</v>
      </c>
      <c r="J134" s="782" t="s">
        <v>4750</v>
      </c>
    </row>
    <row r="135" spans="1:10" s="109" customFormat="1" ht="84" x14ac:dyDescent="0.2">
      <c r="A135" s="781" t="s">
        <v>4770</v>
      </c>
      <c r="B135" s="470" t="s">
        <v>4746</v>
      </c>
      <c r="C135" s="470" t="s">
        <v>4480</v>
      </c>
      <c r="D135" s="470" t="s">
        <v>4771</v>
      </c>
      <c r="E135" s="583">
        <v>297902.09999999998</v>
      </c>
      <c r="F135" s="470" t="s">
        <v>4772</v>
      </c>
      <c r="G135" s="540" t="s">
        <v>4221</v>
      </c>
      <c r="H135" s="542">
        <v>44343</v>
      </c>
      <c r="I135" s="542">
        <v>44351</v>
      </c>
      <c r="J135" s="782" t="s">
        <v>4750</v>
      </c>
    </row>
    <row r="136" spans="1:10" s="109" customFormat="1" ht="72" x14ac:dyDescent="0.2">
      <c r="A136" s="781" t="s">
        <v>4773</v>
      </c>
      <c r="B136" s="470" t="s">
        <v>4752</v>
      </c>
      <c r="C136" s="470" t="s">
        <v>4480</v>
      </c>
      <c r="D136" s="470" t="s">
        <v>4774</v>
      </c>
      <c r="E136" s="583">
        <v>237000</v>
      </c>
      <c r="F136" s="470" t="s">
        <v>4775</v>
      </c>
      <c r="G136" s="540" t="s">
        <v>4221</v>
      </c>
      <c r="H136" s="542">
        <v>44273</v>
      </c>
      <c r="I136" s="542">
        <v>44354</v>
      </c>
      <c r="J136" s="782" t="s">
        <v>4750</v>
      </c>
    </row>
    <row r="137" spans="1:10" s="109" customFormat="1" ht="72" x14ac:dyDescent="0.2">
      <c r="A137" s="781" t="s">
        <v>4776</v>
      </c>
      <c r="B137" s="470" t="s">
        <v>4752</v>
      </c>
      <c r="C137" s="470" t="s">
        <v>4480</v>
      </c>
      <c r="D137" s="470" t="s">
        <v>4777</v>
      </c>
      <c r="E137" s="583">
        <v>187625</v>
      </c>
      <c r="F137" s="470" t="s">
        <v>4778</v>
      </c>
      <c r="G137" s="540" t="s">
        <v>4221</v>
      </c>
      <c r="H137" s="542">
        <v>44273</v>
      </c>
      <c r="I137" s="542">
        <v>44275</v>
      </c>
      <c r="J137" s="782" t="s">
        <v>4750</v>
      </c>
    </row>
    <row r="138" spans="1:10" s="109" customFormat="1" ht="72" x14ac:dyDescent="0.2">
      <c r="A138" s="781" t="s">
        <v>4779</v>
      </c>
      <c r="B138" s="470" t="s">
        <v>4746</v>
      </c>
      <c r="C138" s="470" t="s">
        <v>4480</v>
      </c>
      <c r="D138" s="470" t="s">
        <v>4780</v>
      </c>
      <c r="E138" s="583">
        <v>132600</v>
      </c>
      <c r="F138" s="470" t="s">
        <v>4781</v>
      </c>
      <c r="G138" s="540" t="s">
        <v>4221</v>
      </c>
      <c r="H138" s="542">
        <v>44265</v>
      </c>
      <c r="I138" s="542">
        <v>44268</v>
      </c>
      <c r="J138" s="782" t="s">
        <v>4750</v>
      </c>
    </row>
    <row r="139" spans="1:10" s="109" customFormat="1" x14ac:dyDescent="0.2">
      <c r="A139" s="995" t="s">
        <v>4782</v>
      </c>
      <c r="B139" s="996"/>
      <c r="C139" s="996"/>
      <c r="D139" s="996"/>
      <c r="E139" s="996"/>
      <c r="F139" s="996"/>
      <c r="G139" s="996"/>
      <c r="H139" s="996"/>
      <c r="I139" s="996"/>
      <c r="J139" s="997"/>
    </row>
    <row r="140" spans="1:10" s="109" customFormat="1" x14ac:dyDescent="0.2">
      <c r="A140" s="995">
        <v>2020</v>
      </c>
      <c r="B140" s="996"/>
      <c r="C140" s="996"/>
      <c r="D140" s="996"/>
      <c r="E140" s="996"/>
      <c r="F140" s="996"/>
      <c r="G140" s="996"/>
      <c r="H140" s="996"/>
      <c r="I140" s="996"/>
      <c r="J140" s="997"/>
    </row>
    <row r="141" spans="1:10" s="109" customFormat="1" ht="36" x14ac:dyDescent="0.2">
      <c r="A141" s="784" t="s">
        <v>4783</v>
      </c>
      <c r="B141" s="539" t="s">
        <v>4784</v>
      </c>
      <c r="C141" s="470" t="s">
        <v>4480</v>
      </c>
      <c r="D141" s="470">
        <v>1</v>
      </c>
      <c r="E141" s="563">
        <v>354600</v>
      </c>
      <c r="F141" s="470" t="s">
        <v>4785</v>
      </c>
      <c r="G141" s="539" t="s">
        <v>150</v>
      </c>
      <c r="H141" s="564">
        <v>43976</v>
      </c>
      <c r="I141" s="470" t="s">
        <v>4786</v>
      </c>
      <c r="J141" s="477"/>
    </row>
    <row r="142" spans="1:10" s="109" customFormat="1" ht="36" x14ac:dyDescent="0.2">
      <c r="A142" s="784" t="s">
        <v>4787</v>
      </c>
      <c r="B142" s="539" t="s">
        <v>4788</v>
      </c>
      <c r="C142" s="470" t="s">
        <v>4480</v>
      </c>
      <c r="D142" s="469">
        <v>1</v>
      </c>
      <c r="E142" s="470" t="s">
        <v>4789</v>
      </c>
      <c r="F142" s="469" t="s">
        <v>4778</v>
      </c>
      <c r="G142" s="539" t="s">
        <v>150</v>
      </c>
      <c r="H142" s="546" t="s">
        <v>4790</v>
      </c>
      <c r="I142" s="470" t="s">
        <v>4791</v>
      </c>
      <c r="J142" s="477"/>
    </row>
    <row r="143" spans="1:10" s="109" customFormat="1" ht="60" x14ac:dyDescent="0.2">
      <c r="A143" s="784" t="s">
        <v>4792</v>
      </c>
      <c r="B143" s="539" t="s">
        <v>4793</v>
      </c>
      <c r="C143" s="470" t="s">
        <v>4480</v>
      </c>
      <c r="D143" s="469">
        <v>2</v>
      </c>
      <c r="E143" s="470" t="s">
        <v>4794</v>
      </c>
      <c r="F143" s="470" t="s">
        <v>4795</v>
      </c>
      <c r="G143" s="539" t="s">
        <v>150</v>
      </c>
      <c r="H143" s="546" t="s">
        <v>4796</v>
      </c>
      <c r="I143" s="470" t="s">
        <v>4797</v>
      </c>
      <c r="J143" s="477"/>
    </row>
    <row r="144" spans="1:10" s="109" customFormat="1" x14ac:dyDescent="0.2">
      <c r="A144" s="995">
        <v>2021</v>
      </c>
      <c r="B144" s="996"/>
      <c r="C144" s="996"/>
      <c r="D144" s="996"/>
      <c r="E144" s="996"/>
      <c r="F144" s="996"/>
      <c r="G144" s="996"/>
      <c r="H144" s="996"/>
      <c r="I144" s="996"/>
      <c r="J144" s="997"/>
    </row>
    <row r="145" spans="1:10" s="109" customFormat="1" ht="36" x14ac:dyDescent="0.2">
      <c r="A145" s="784" t="s">
        <v>4798</v>
      </c>
      <c r="B145" s="539" t="s">
        <v>4799</v>
      </c>
      <c r="C145" s="470" t="s">
        <v>4480</v>
      </c>
      <c r="D145" s="470">
        <v>1</v>
      </c>
      <c r="E145" s="470" t="s">
        <v>4800</v>
      </c>
      <c r="F145" s="470" t="s">
        <v>4801</v>
      </c>
      <c r="G145" s="539" t="s">
        <v>150</v>
      </c>
      <c r="H145" s="542">
        <v>44340</v>
      </c>
      <c r="I145" s="470" t="s">
        <v>4802</v>
      </c>
      <c r="J145" s="477"/>
    </row>
    <row r="146" spans="1:10" s="109" customFormat="1" ht="60" x14ac:dyDescent="0.2">
      <c r="A146" s="784" t="s">
        <v>4803</v>
      </c>
      <c r="B146" s="539" t="s">
        <v>4804</v>
      </c>
      <c r="C146" s="470" t="s">
        <v>4480</v>
      </c>
      <c r="D146" s="470">
        <v>1</v>
      </c>
      <c r="E146" s="563">
        <v>71444.460000000006</v>
      </c>
      <c r="F146" s="470" t="s">
        <v>4805</v>
      </c>
      <c r="G146" s="539" t="s">
        <v>150</v>
      </c>
      <c r="H146" s="542">
        <v>44418</v>
      </c>
      <c r="I146" s="470" t="s">
        <v>4806</v>
      </c>
      <c r="J146" s="477"/>
    </row>
    <row r="147" spans="1:10" s="109" customFormat="1" ht="60" x14ac:dyDescent="0.2">
      <c r="A147" s="784" t="s">
        <v>4807</v>
      </c>
      <c r="B147" s="539" t="s">
        <v>4808</v>
      </c>
      <c r="C147" s="470" t="s">
        <v>4480</v>
      </c>
      <c r="D147" s="469">
        <v>2</v>
      </c>
      <c r="E147" s="563">
        <v>65900</v>
      </c>
      <c r="F147" s="469" t="s">
        <v>4809</v>
      </c>
      <c r="G147" s="539" t="s">
        <v>150</v>
      </c>
      <c r="H147" s="542">
        <v>44420</v>
      </c>
      <c r="I147" s="470" t="s">
        <v>4802</v>
      </c>
      <c r="J147" s="477"/>
    </row>
    <row r="148" spans="1:10" s="109" customFormat="1" ht="48" x14ac:dyDescent="0.2">
      <c r="A148" s="784" t="s">
        <v>4810</v>
      </c>
      <c r="B148" s="539" t="s">
        <v>4811</v>
      </c>
      <c r="C148" s="470" t="s">
        <v>4480</v>
      </c>
      <c r="D148" s="469">
        <v>2</v>
      </c>
      <c r="E148" s="563">
        <v>45000</v>
      </c>
      <c r="F148" s="470" t="s">
        <v>4812</v>
      </c>
      <c r="G148" s="539" t="s">
        <v>150</v>
      </c>
      <c r="H148" s="546" t="s">
        <v>4813</v>
      </c>
      <c r="I148" s="470" t="s">
        <v>4791</v>
      </c>
      <c r="J148" s="477"/>
    </row>
    <row r="149" spans="1:10" s="109" customFormat="1" ht="24" x14ac:dyDescent="0.2">
      <c r="A149" s="784" t="s">
        <v>4814</v>
      </c>
      <c r="B149" s="539" t="s">
        <v>4815</v>
      </c>
      <c r="C149" s="470" t="s">
        <v>4480</v>
      </c>
      <c r="D149" s="469"/>
      <c r="E149" s="563">
        <v>50000</v>
      </c>
      <c r="F149" s="470"/>
      <c r="G149" s="539"/>
      <c r="H149" s="546"/>
      <c r="I149" s="470"/>
      <c r="J149" s="477" t="s">
        <v>4816</v>
      </c>
    </row>
    <row r="150" spans="1:10" s="109" customFormat="1" ht="24" x14ac:dyDescent="0.2">
      <c r="A150" s="784" t="s">
        <v>4817</v>
      </c>
      <c r="B150" s="539" t="s">
        <v>4818</v>
      </c>
      <c r="C150" s="470" t="s">
        <v>4480</v>
      </c>
      <c r="D150" s="469"/>
      <c r="E150" s="563">
        <v>100000</v>
      </c>
      <c r="F150" s="470"/>
      <c r="G150" s="539"/>
      <c r="H150" s="546"/>
      <c r="I150" s="470"/>
      <c r="J150" s="477" t="s">
        <v>4816</v>
      </c>
    </row>
    <row r="151" spans="1:10" s="109" customFormat="1" x14ac:dyDescent="0.2">
      <c r="A151" s="995" t="s">
        <v>2318</v>
      </c>
      <c r="B151" s="996"/>
      <c r="C151" s="996"/>
      <c r="D151" s="996"/>
      <c r="E151" s="996"/>
      <c r="F151" s="996"/>
      <c r="G151" s="996"/>
      <c r="H151" s="996"/>
      <c r="I151" s="996"/>
      <c r="J151" s="997"/>
    </row>
    <row r="152" spans="1:10" s="109" customFormat="1" x14ac:dyDescent="0.2">
      <c r="A152" s="995">
        <v>2020</v>
      </c>
      <c r="B152" s="996"/>
      <c r="C152" s="996"/>
      <c r="D152" s="996"/>
      <c r="E152" s="996"/>
      <c r="F152" s="996"/>
      <c r="G152" s="996"/>
      <c r="H152" s="996"/>
      <c r="I152" s="996"/>
      <c r="J152" s="997"/>
    </row>
    <row r="153" spans="1:10" s="109" customFormat="1" ht="48" x14ac:dyDescent="0.2">
      <c r="A153" s="784" t="s">
        <v>4819</v>
      </c>
      <c r="B153" s="539" t="s">
        <v>4820</v>
      </c>
      <c r="C153" s="540" t="s">
        <v>4480</v>
      </c>
      <c r="D153" s="469">
        <v>1</v>
      </c>
      <c r="E153" s="544">
        <v>52500</v>
      </c>
      <c r="F153" s="539" t="s">
        <v>4821</v>
      </c>
      <c r="G153" s="540" t="s">
        <v>150</v>
      </c>
      <c r="H153" s="545">
        <v>43965</v>
      </c>
      <c r="I153" s="545" t="s">
        <v>2596</v>
      </c>
      <c r="J153" s="477"/>
    </row>
    <row r="154" spans="1:10" s="109" customFormat="1" ht="60" x14ac:dyDescent="0.2">
      <c r="A154" s="784" t="s">
        <v>4822</v>
      </c>
      <c r="B154" s="539" t="s">
        <v>4823</v>
      </c>
      <c r="C154" s="540" t="s">
        <v>4480</v>
      </c>
      <c r="D154" s="469">
        <v>2</v>
      </c>
      <c r="E154" s="584">
        <v>110900</v>
      </c>
      <c r="F154" s="539" t="s">
        <v>4824</v>
      </c>
      <c r="G154" s="540" t="s">
        <v>150</v>
      </c>
      <c r="H154" s="545">
        <v>44172</v>
      </c>
      <c r="I154" s="545" t="s">
        <v>2596</v>
      </c>
      <c r="J154" s="477"/>
    </row>
    <row r="155" spans="1:10" s="109" customFormat="1" ht="60" x14ac:dyDescent="0.2">
      <c r="A155" s="784" t="s">
        <v>4825</v>
      </c>
      <c r="B155" s="539" t="s">
        <v>4826</v>
      </c>
      <c r="C155" s="540" t="s">
        <v>4480</v>
      </c>
      <c r="D155" s="469">
        <v>1</v>
      </c>
      <c r="E155" s="584">
        <v>45495</v>
      </c>
      <c r="F155" s="539" t="s">
        <v>4827</v>
      </c>
      <c r="G155" s="540" t="s">
        <v>150</v>
      </c>
      <c r="H155" s="545">
        <v>44085</v>
      </c>
      <c r="I155" s="497" t="s">
        <v>2596</v>
      </c>
      <c r="J155" s="477"/>
    </row>
    <row r="156" spans="1:10" s="109" customFormat="1" ht="36" x14ac:dyDescent="0.2">
      <c r="A156" s="784" t="s">
        <v>4828</v>
      </c>
      <c r="B156" s="539" t="s">
        <v>4829</v>
      </c>
      <c r="C156" s="540" t="s">
        <v>4480</v>
      </c>
      <c r="D156" s="469">
        <v>2</v>
      </c>
      <c r="E156" s="584" t="s">
        <v>4830</v>
      </c>
      <c r="F156" s="546" t="s">
        <v>4831</v>
      </c>
      <c r="G156" s="540" t="s">
        <v>4832</v>
      </c>
      <c r="H156" s="546" t="s">
        <v>4831</v>
      </c>
      <c r="I156" s="546" t="s">
        <v>4831</v>
      </c>
      <c r="J156" s="477"/>
    </row>
    <row r="157" spans="1:10" s="109" customFormat="1" ht="36" x14ac:dyDescent="0.2">
      <c r="A157" s="784" t="s">
        <v>4828</v>
      </c>
      <c r="B157" s="539" t="s">
        <v>4833</v>
      </c>
      <c r="C157" s="540" t="s">
        <v>4480</v>
      </c>
      <c r="D157" s="469">
        <v>2</v>
      </c>
      <c r="E157" s="584" t="s">
        <v>4830</v>
      </c>
      <c r="F157" s="546" t="s">
        <v>4831</v>
      </c>
      <c r="G157" s="540" t="s">
        <v>4832</v>
      </c>
      <c r="H157" s="546" t="s">
        <v>4831</v>
      </c>
      <c r="I157" s="546" t="s">
        <v>4831</v>
      </c>
      <c r="J157" s="477"/>
    </row>
    <row r="158" spans="1:10" s="109" customFormat="1" ht="60" x14ac:dyDescent="0.2">
      <c r="A158" s="784" t="s">
        <v>4834</v>
      </c>
      <c r="B158" s="539" t="s">
        <v>4835</v>
      </c>
      <c r="C158" s="540" t="s">
        <v>4480</v>
      </c>
      <c r="D158" s="469">
        <v>3</v>
      </c>
      <c r="E158" s="584" t="s">
        <v>4836</v>
      </c>
      <c r="F158" s="540"/>
      <c r="G158" s="540"/>
      <c r="H158" s="469"/>
      <c r="I158" s="469"/>
      <c r="J158" s="477"/>
    </row>
    <row r="159" spans="1:10" s="109" customFormat="1" ht="48" x14ac:dyDescent="0.2">
      <c r="A159" s="785" t="s">
        <v>4837</v>
      </c>
      <c r="B159" s="585" t="s">
        <v>4838</v>
      </c>
      <c r="C159" s="540" t="s">
        <v>4480</v>
      </c>
      <c r="D159" s="469">
        <v>4</v>
      </c>
      <c r="E159" s="547">
        <v>58146</v>
      </c>
      <c r="F159" s="546" t="s">
        <v>4831</v>
      </c>
      <c r="G159" s="540" t="s">
        <v>4839</v>
      </c>
      <c r="H159" s="546" t="s">
        <v>4831</v>
      </c>
      <c r="I159" s="546" t="s">
        <v>4831</v>
      </c>
      <c r="J159" s="477"/>
    </row>
    <row r="160" spans="1:10" s="109" customFormat="1" x14ac:dyDescent="0.2">
      <c r="A160" s="1009">
        <v>2021</v>
      </c>
      <c r="B160" s="1010"/>
      <c r="C160" s="1010"/>
      <c r="D160" s="1010"/>
      <c r="E160" s="1010"/>
      <c r="F160" s="1010"/>
      <c r="G160" s="1010"/>
      <c r="H160" s="1010"/>
      <c r="I160" s="1010"/>
      <c r="J160" s="1011"/>
    </row>
    <row r="161" spans="1:10" s="109" customFormat="1" ht="84" x14ac:dyDescent="0.2">
      <c r="A161" s="785" t="s">
        <v>4840</v>
      </c>
      <c r="B161" s="585" t="s">
        <v>4841</v>
      </c>
      <c r="C161" s="540" t="s">
        <v>4480</v>
      </c>
      <c r="D161" s="469">
        <v>1</v>
      </c>
      <c r="E161" s="547">
        <v>44400</v>
      </c>
      <c r="F161" s="539" t="s">
        <v>4842</v>
      </c>
      <c r="G161" s="540" t="s">
        <v>150</v>
      </c>
      <c r="H161" s="542">
        <v>44383</v>
      </c>
      <c r="I161" s="469" t="s">
        <v>4843</v>
      </c>
      <c r="J161" s="477"/>
    </row>
    <row r="162" spans="1:10" s="109" customFormat="1" ht="84" x14ac:dyDescent="0.2">
      <c r="A162" s="785" t="s">
        <v>4840</v>
      </c>
      <c r="B162" s="585" t="s">
        <v>4841</v>
      </c>
      <c r="C162" s="540" t="s">
        <v>4480</v>
      </c>
      <c r="D162" s="469">
        <v>1</v>
      </c>
      <c r="E162" s="547">
        <v>44400</v>
      </c>
      <c r="F162" s="469" t="s">
        <v>4844</v>
      </c>
      <c r="G162" s="540" t="s">
        <v>150</v>
      </c>
      <c r="H162" s="542">
        <v>44383</v>
      </c>
      <c r="I162" s="469" t="s">
        <v>4845</v>
      </c>
      <c r="J162" s="477"/>
    </row>
    <row r="163" spans="1:10" s="109" customFormat="1" ht="60" x14ac:dyDescent="0.2">
      <c r="A163" s="785" t="s">
        <v>4846</v>
      </c>
      <c r="B163" s="585" t="s">
        <v>4847</v>
      </c>
      <c r="C163" s="540" t="s">
        <v>4480</v>
      </c>
      <c r="D163" s="469">
        <v>3</v>
      </c>
      <c r="E163" s="547">
        <v>36450</v>
      </c>
      <c r="F163" s="539" t="s">
        <v>4848</v>
      </c>
      <c r="G163" s="540" t="s">
        <v>150</v>
      </c>
      <c r="H163" s="542">
        <v>44356</v>
      </c>
      <c r="I163" s="469" t="s">
        <v>2596</v>
      </c>
      <c r="J163" s="477"/>
    </row>
    <row r="164" spans="1:10" s="109" customFormat="1" ht="60" x14ac:dyDescent="0.2">
      <c r="A164" s="785" t="s">
        <v>4846</v>
      </c>
      <c r="B164" s="585" t="s">
        <v>4849</v>
      </c>
      <c r="C164" s="540" t="s">
        <v>4480</v>
      </c>
      <c r="D164" s="469">
        <v>3</v>
      </c>
      <c r="E164" s="547">
        <v>56633.45</v>
      </c>
      <c r="F164" s="546" t="s">
        <v>4831</v>
      </c>
      <c r="G164" s="540" t="s">
        <v>4832</v>
      </c>
      <c r="H164" s="546" t="s">
        <v>4831</v>
      </c>
      <c r="I164" s="546" t="s">
        <v>4831</v>
      </c>
      <c r="J164" s="477"/>
    </row>
    <row r="165" spans="1:10" s="109" customFormat="1" ht="60" x14ac:dyDescent="0.2">
      <c r="A165" s="785" t="s">
        <v>4850</v>
      </c>
      <c r="B165" s="585" t="s">
        <v>4851</v>
      </c>
      <c r="C165" s="540" t="s">
        <v>4480</v>
      </c>
      <c r="D165" s="469">
        <v>2</v>
      </c>
      <c r="E165" s="547">
        <v>45495</v>
      </c>
      <c r="F165" s="548" t="s">
        <v>4852</v>
      </c>
      <c r="G165" s="540" t="s">
        <v>150</v>
      </c>
      <c r="H165" s="542">
        <v>44365</v>
      </c>
      <c r="I165" s="469" t="s">
        <v>4845</v>
      </c>
      <c r="J165" s="477"/>
    </row>
    <row r="166" spans="1:10" s="109" customFormat="1" ht="60" x14ac:dyDescent="0.2">
      <c r="A166" s="785" t="s">
        <v>4853</v>
      </c>
      <c r="B166" s="585" t="s">
        <v>4854</v>
      </c>
      <c r="C166" s="540" t="s">
        <v>4480</v>
      </c>
      <c r="D166" s="469">
        <v>1</v>
      </c>
      <c r="E166" s="547">
        <v>39900</v>
      </c>
      <c r="F166" s="539" t="s">
        <v>4855</v>
      </c>
      <c r="G166" s="540" t="s">
        <v>150</v>
      </c>
      <c r="H166" s="542">
        <v>44347</v>
      </c>
      <c r="I166" s="469" t="s">
        <v>4856</v>
      </c>
      <c r="J166" s="477"/>
    </row>
    <row r="167" spans="1:10" s="109" customFormat="1" ht="36" x14ac:dyDescent="0.2">
      <c r="A167" s="784" t="s">
        <v>4819</v>
      </c>
      <c r="B167" s="539" t="s">
        <v>4857</v>
      </c>
      <c r="C167" s="540" t="s">
        <v>4480</v>
      </c>
      <c r="D167" s="469">
        <v>1</v>
      </c>
      <c r="E167" s="544">
        <v>52500</v>
      </c>
      <c r="F167" s="549" t="s">
        <v>4858</v>
      </c>
      <c r="G167" s="540" t="s">
        <v>4859</v>
      </c>
      <c r="H167" s="550" t="s">
        <v>4858</v>
      </c>
      <c r="I167" s="550" t="s">
        <v>4858</v>
      </c>
      <c r="J167" s="477"/>
    </row>
    <row r="168" spans="1:10" s="109" customFormat="1" x14ac:dyDescent="0.2">
      <c r="A168" s="1003" t="s">
        <v>1048</v>
      </c>
      <c r="B168" s="1004"/>
      <c r="C168" s="1004"/>
      <c r="D168" s="1004"/>
      <c r="E168" s="1004"/>
      <c r="F168" s="1004"/>
      <c r="G168" s="1004"/>
      <c r="H168" s="1004"/>
      <c r="I168" s="1004"/>
      <c r="J168" s="1005"/>
    </row>
    <row r="169" spans="1:10" s="109" customFormat="1" x14ac:dyDescent="0.2">
      <c r="A169" s="1003">
        <v>2021</v>
      </c>
      <c r="B169" s="1004"/>
      <c r="C169" s="1004"/>
      <c r="D169" s="1004"/>
      <c r="E169" s="1004"/>
      <c r="F169" s="1004"/>
      <c r="G169" s="1004"/>
      <c r="H169" s="1004"/>
      <c r="I169" s="1004"/>
      <c r="J169" s="1005"/>
    </row>
    <row r="170" spans="1:10" s="109" customFormat="1" ht="36" x14ac:dyDescent="0.2">
      <c r="A170" s="786" t="s">
        <v>4860</v>
      </c>
      <c r="B170" s="453" t="s">
        <v>4861</v>
      </c>
      <c r="C170" s="551" t="s">
        <v>4480</v>
      </c>
      <c r="D170" s="586" t="s">
        <v>4861</v>
      </c>
      <c r="E170" s="552" t="s">
        <v>4575</v>
      </c>
      <c r="F170" s="551"/>
      <c r="G170" s="803"/>
      <c r="H170" s="553"/>
      <c r="I170" s="554"/>
      <c r="J170" s="787"/>
    </row>
    <row r="171" spans="1:10" s="109" customFormat="1" ht="48" x14ac:dyDescent="0.2">
      <c r="A171" s="786" t="s">
        <v>4862</v>
      </c>
      <c r="B171" s="453" t="s">
        <v>4863</v>
      </c>
      <c r="C171" s="551" t="s">
        <v>4480</v>
      </c>
      <c r="D171" s="586" t="s">
        <v>4863</v>
      </c>
      <c r="E171" s="552" t="s">
        <v>4575</v>
      </c>
      <c r="F171" s="551"/>
      <c r="G171" s="803"/>
      <c r="H171" s="553"/>
      <c r="I171" s="554"/>
      <c r="J171" s="787"/>
    </row>
    <row r="172" spans="1:10" s="109" customFormat="1" ht="36" x14ac:dyDescent="0.2">
      <c r="A172" s="786" t="s">
        <v>4864</v>
      </c>
      <c r="B172" s="453" t="s">
        <v>4865</v>
      </c>
      <c r="C172" s="551" t="s">
        <v>4480</v>
      </c>
      <c r="D172" s="586" t="s">
        <v>4865</v>
      </c>
      <c r="E172" s="552" t="s">
        <v>4575</v>
      </c>
      <c r="F172" s="551"/>
      <c r="G172" s="803"/>
      <c r="H172" s="553"/>
      <c r="I172" s="554"/>
      <c r="J172" s="787"/>
    </row>
    <row r="173" spans="1:10" s="109" customFormat="1" ht="75" x14ac:dyDescent="0.35">
      <c r="A173" s="786" t="s">
        <v>4866</v>
      </c>
      <c r="B173" s="453" t="s">
        <v>4867</v>
      </c>
      <c r="C173" s="551" t="s">
        <v>4480</v>
      </c>
      <c r="D173" s="586" t="s">
        <v>4867</v>
      </c>
      <c r="E173" s="587">
        <v>67500</v>
      </c>
      <c r="F173" s="604" t="s">
        <v>4868</v>
      </c>
      <c r="G173" s="804" t="s">
        <v>4869</v>
      </c>
      <c r="H173" s="553"/>
      <c r="I173" s="554"/>
      <c r="J173" s="787"/>
    </row>
    <row r="174" spans="1:10" s="109" customFormat="1" ht="75" x14ac:dyDescent="0.35">
      <c r="A174" s="786" t="s">
        <v>4870</v>
      </c>
      <c r="B174" s="453" t="s">
        <v>4871</v>
      </c>
      <c r="C174" s="551" t="s">
        <v>4480</v>
      </c>
      <c r="D174" s="586" t="s">
        <v>4871</v>
      </c>
      <c r="E174" s="587">
        <v>69720</v>
      </c>
      <c r="F174" s="604" t="s">
        <v>4872</v>
      </c>
      <c r="G174" s="804" t="s">
        <v>4869</v>
      </c>
      <c r="H174" s="553"/>
      <c r="I174" s="554"/>
      <c r="J174" s="787"/>
    </row>
    <row r="175" spans="1:10" s="109" customFormat="1" ht="45" x14ac:dyDescent="0.35">
      <c r="A175" s="786" t="s">
        <v>4873</v>
      </c>
      <c r="B175" s="453" t="s">
        <v>4874</v>
      </c>
      <c r="C175" s="551" t="s">
        <v>4480</v>
      </c>
      <c r="D175" s="586" t="s">
        <v>4874</v>
      </c>
      <c r="E175" s="589">
        <v>48990</v>
      </c>
      <c r="F175" s="604" t="s">
        <v>4875</v>
      </c>
      <c r="G175" s="804" t="s">
        <v>4876</v>
      </c>
      <c r="H175" s="553"/>
      <c r="I175" s="554"/>
      <c r="J175" s="787"/>
    </row>
    <row r="176" spans="1:10" s="109" customFormat="1" ht="30" x14ac:dyDescent="0.35">
      <c r="A176" s="786" t="s">
        <v>4877</v>
      </c>
      <c r="B176" s="453" t="s">
        <v>4878</v>
      </c>
      <c r="C176" s="551" t="s">
        <v>4480</v>
      </c>
      <c r="D176" s="586" t="s">
        <v>4878</v>
      </c>
      <c r="E176" s="590">
        <v>78600</v>
      </c>
      <c r="F176" s="604" t="s">
        <v>4879</v>
      </c>
      <c r="G176" s="804" t="s">
        <v>4869</v>
      </c>
      <c r="H176" s="553"/>
      <c r="I176" s="554"/>
      <c r="J176" s="787"/>
    </row>
    <row r="177" spans="1:10" s="109" customFormat="1" ht="45" x14ac:dyDescent="0.35">
      <c r="A177" s="786" t="s">
        <v>4880</v>
      </c>
      <c r="B177" s="453" t="s">
        <v>4881</v>
      </c>
      <c r="C177" s="551" t="s">
        <v>4480</v>
      </c>
      <c r="D177" s="586" t="s">
        <v>4881</v>
      </c>
      <c r="E177" s="590">
        <v>51625</v>
      </c>
      <c r="F177" s="604" t="s">
        <v>4882</v>
      </c>
      <c r="G177" s="804" t="s">
        <v>4876</v>
      </c>
      <c r="H177" s="553"/>
      <c r="I177" s="554"/>
      <c r="J177" s="787"/>
    </row>
    <row r="178" spans="1:10" s="109" customFormat="1" ht="74.25" x14ac:dyDescent="0.35">
      <c r="A178" s="786" t="s">
        <v>4883</v>
      </c>
      <c r="B178" s="453" t="s">
        <v>4884</v>
      </c>
      <c r="C178" s="551" t="s">
        <v>4480</v>
      </c>
      <c r="D178" s="447" t="s">
        <v>4884</v>
      </c>
      <c r="E178" s="590">
        <v>51200</v>
      </c>
      <c r="F178" s="604" t="s">
        <v>4885</v>
      </c>
      <c r="G178" s="803"/>
      <c r="H178" s="553"/>
      <c r="I178" s="554"/>
      <c r="J178" s="787"/>
    </row>
    <row r="179" spans="1:10" s="109" customFormat="1" ht="45" x14ac:dyDescent="0.35">
      <c r="A179" s="786" t="s">
        <v>4864</v>
      </c>
      <c r="B179" s="453" t="s">
        <v>4886</v>
      </c>
      <c r="C179" s="551" t="s">
        <v>4480</v>
      </c>
      <c r="D179" s="447" t="s">
        <v>4886</v>
      </c>
      <c r="E179" s="591">
        <v>0</v>
      </c>
      <c r="F179" s="604" t="s">
        <v>4887</v>
      </c>
      <c r="G179" s="803"/>
      <c r="H179" s="553"/>
      <c r="I179" s="554"/>
      <c r="J179" s="787"/>
    </row>
    <row r="180" spans="1:10" s="109" customFormat="1" ht="75" x14ac:dyDescent="0.35">
      <c r="A180" s="786" t="s">
        <v>4888</v>
      </c>
      <c r="B180" s="453" t="s">
        <v>4889</v>
      </c>
      <c r="C180" s="551" t="s">
        <v>4480</v>
      </c>
      <c r="D180" s="447" t="s">
        <v>4889</v>
      </c>
      <c r="E180" s="589">
        <v>56000</v>
      </c>
      <c r="F180" s="604" t="s">
        <v>4890</v>
      </c>
      <c r="G180" s="803"/>
      <c r="H180" s="553"/>
      <c r="I180" s="554"/>
      <c r="J180" s="787"/>
    </row>
    <row r="181" spans="1:10" s="109" customFormat="1" ht="24" x14ac:dyDescent="0.2">
      <c r="A181" s="786" t="s">
        <v>4888</v>
      </c>
      <c r="B181" s="453" t="s">
        <v>4891</v>
      </c>
      <c r="C181" s="551" t="s">
        <v>4480</v>
      </c>
      <c r="D181" s="447" t="s">
        <v>4891</v>
      </c>
      <c r="E181" s="591"/>
      <c r="F181" s="555"/>
      <c r="G181" s="803"/>
      <c r="H181" s="553"/>
      <c r="I181" s="554"/>
      <c r="J181" s="787"/>
    </row>
    <row r="182" spans="1:10" s="109" customFormat="1" ht="45" x14ac:dyDescent="0.35">
      <c r="A182" s="786" t="s">
        <v>4880</v>
      </c>
      <c r="B182" s="453" t="s">
        <v>4881</v>
      </c>
      <c r="C182" s="551" t="s">
        <v>4480</v>
      </c>
      <c r="D182" s="447" t="s">
        <v>4881</v>
      </c>
      <c r="E182" s="589">
        <v>48300</v>
      </c>
      <c r="F182" s="604" t="s">
        <v>4892</v>
      </c>
      <c r="G182" s="803"/>
      <c r="H182" s="553"/>
      <c r="I182" s="554"/>
      <c r="J182" s="787"/>
    </row>
    <row r="183" spans="1:10" s="109" customFormat="1" ht="74.25" x14ac:dyDescent="0.35">
      <c r="A183" s="786" t="s">
        <v>4883</v>
      </c>
      <c r="B183" s="453" t="s">
        <v>4884</v>
      </c>
      <c r="C183" s="551" t="s">
        <v>4480</v>
      </c>
      <c r="D183" s="447" t="s">
        <v>4884</v>
      </c>
      <c r="E183" s="589">
        <v>51200</v>
      </c>
      <c r="F183" s="604" t="s">
        <v>4892</v>
      </c>
      <c r="G183" s="803"/>
      <c r="H183" s="553"/>
      <c r="I183" s="554"/>
      <c r="J183" s="787"/>
    </row>
    <row r="184" spans="1:10" s="109" customFormat="1" ht="45" x14ac:dyDescent="0.35">
      <c r="A184" s="786" t="s">
        <v>4893</v>
      </c>
      <c r="B184" s="453" t="s">
        <v>4894</v>
      </c>
      <c r="C184" s="551" t="s">
        <v>4480</v>
      </c>
      <c r="D184" s="447" t="s">
        <v>4894</v>
      </c>
      <c r="E184" s="587">
        <v>145000</v>
      </c>
      <c r="F184" s="604" t="s">
        <v>4875</v>
      </c>
      <c r="G184" s="803"/>
      <c r="H184" s="553"/>
      <c r="I184" s="554"/>
      <c r="J184" s="787"/>
    </row>
    <row r="185" spans="1:10" s="109" customFormat="1" ht="24" x14ac:dyDescent="0.2">
      <c r="A185" s="786" t="s">
        <v>4893</v>
      </c>
      <c r="B185" s="453" t="s">
        <v>4895</v>
      </c>
      <c r="C185" s="551" t="s">
        <v>4480</v>
      </c>
      <c r="D185" s="447" t="s">
        <v>4895</v>
      </c>
      <c r="E185" s="591" t="s">
        <v>4896</v>
      </c>
      <c r="F185" s="556"/>
      <c r="G185" s="803"/>
      <c r="H185" s="553"/>
      <c r="I185" s="554"/>
      <c r="J185" s="787"/>
    </row>
    <row r="186" spans="1:10" s="109" customFormat="1" ht="75" x14ac:dyDescent="0.35">
      <c r="A186" s="786" t="s">
        <v>4897</v>
      </c>
      <c r="B186" s="453" t="s">
        <v>4898</v>
      </c>
      <c r="C186" s="551" t="s">
        <v>4480</v>
      </c>
      <c r="D186" s="447" t="s">
        <v>4898</v>
      </c>
      <c r="E186" s="589">
        <v>49649</v>
      </c>
      <c r="F186" s="604" t="s">
        <v>4899</v>
      </c>
      <c r="G186" s="804" t="s">
        <v>4876</v>
      </c>
      <c r="H186" s="608">
        <v>44400</v>
      </c>
      <c r="I186" s="554"/>
      <c r="J186" s="787"/>
    </row>
    <row r="187" spans="1:10" s="109" customFormat="1" ht="26.25" x14ac:dyDescent="0.35">
      <c r="A187" s="786" t="s">
        <v>4893</v>
      </c>
      <c r="B187" s="453" t="s">
        <v>4900</v>
      </c>
      <c r="C187" s="551" t="s">
        <v>4480</v>
      </c>
      <c r="D187" s="447" t="s">
        <v>4900</v>
      </c>
      <c r="E187" s="592" t="s">
        <v>4901</v>
      </c>
      <c r="F187" s="555"/>
      <c r="G187" s="805"/>
      <c r="H187" s="609"/>
      <c r="I187" s="554"/>
      <c r="J187" s="787"/>
    </row>
    <row r="188" spans="1:10" s="109" customFormat="1" ht="50.25" x14ac:dyDescent="0.35">
      <c r="A188" s="786" t="s">
        <v>4897</v>
      </c>
      <c r="B188" s="453" t="s">
        <v>4902</v>
      </c>
      <c r="C188" s="551" t="s">
        <v>4480</v>
      </c>
      <c r="D188" s="447" t="s">
        <v>4902</v>
      </c>
      <c r="E188" s="592" t="s">
        <v>4901</v>
      </c>
      <c r="F188" s="557"/>
      <c r="G188" s="805"/>
      <c r="H188" s="608"/>
      <c r="I188" s="554"/>
      <c r="J188" s="787"/>
    </row>
    <row r="189" spans="1:10" s="109" customFormat="1" ht="50.25" x14ac:dyDescent="0.35">
      <c r="A189" s="786" t="s">
        <v>4903</v>
      </c>
      <c r="B189" s="453" t="s">
        <v>4904</v>
      </c>
      <c r="C189" s="551" t="s">
        <v>4480</v>
      </c>
      <c r="D189" s="447" t="s">
        <v>4904</v>
      </c>
      <c r="E189" s="589">
        <v>36397</v>
      </c>
      <c r="F189" s="604" t="s">
        <v>4468</v>
      </c>
      <c r="G189" s="804" t="s">
        <v>4876</v>
      </c>
      <c r="H189" s="608">
        <v>44368</v>
      </c>
      <c r="I189" s="554"/>
      <c r="J189" s="787"/>
    </row>
    <row r="190" spans="1:10" s="109" customFormat="1" ht="120" x14ac:dyDescent="0.35">
      <c r="A190" s="786" t="s">
        <v>4905</v>
      </c>
      <c r="B190" s="453" t="s">
        <v>4906</v>
      </c>
      <c r="C190" s="551" t="s">
        <v>4480</v>
      </c>
      <c r="D190" s="447" t="s">
        <v>4906</v>
      </c>
      <c r="E190" s="589">
        <v>294400</v>
      </c>
      <c r="F190" s="557" t="s">
        <v>4907</v>
      </c>
      <c r="G190" s="806" t="s">
        <v>4876</v>
      </c>
      <c r="H190" s="608">
        <v>44348</v>
      </c>
      <c r="I190" s="554"/>
      <c r="J190" s="787"/>
    </row>
    <row r="191" spans="1:10" s="109" customFormat="1" ht="30" x14ac:dyDescent="0.35">
      <c r="A191" s="786" t="s">
        <v>4908</v>
      </c>
      <c r="B191" s="453" t="s">
        <v>4909</v>
      </c>
      <c r="C191" s="551" t="s">
        <v>4480</v>
      </c>
      <c r="D191" s="447" t="s">
        <v>4909</v>
      </c>
      <c r="E191" s="589">
        <v>267340.63</v>
      </c>
      <c r="F191" s="604" t="s">
        <v>4910</v>
      </c>
      <c r="G191" s="804" t="s">
        <v>4911</v>
      </c>
      <c r="H191" s="608">
        <v>44411</v>
      </c>
      <c r="I191" s="554"/>
      <c r="J191" s="787"/>
    </row>
    <row r="192" spans="1:10" s="109" customFormat="1" ht="180" x14ac:dyDescent="0.35">
      <c r="A192" s="786" t="s">
        <v>4912</v>
      </c>
      <c r="B192" s="453" t="s">
        <v>4913</v>
      </c>
      <c r="C192" s="551" t="s">
        <v>4480</v>
      </c>
      <c r="D192" s="447" t="s">
        <v>4913</v>
      </c>
      <c r="E192" s="589">
        <v>153300</v>
      </c>
      <c r="F192" s="604" t="s">
        <v>4914</v>
      </c>
      <c r="G192" s="804" t="s">
        <v>4911</v>
      </c>
      <c r="H192" s="608">
        <v>44377</v>
      </c>
      <c r="I192" s="554"/>
      <c r="J192" s="787"/>
    </row>
    <row r="193" spans="1:10" s="109" customFormat="1" ht="62.25" x14ac:dyDescent="0.35">
      <c r="A193" s="786" t="s">
        <v>4915</v>
      </c>
      <c r="B193" s="453" t="s">
        <v>4916</v>
      </c>
      <c r="C193" s="551" t="s">
        <v>4480</v>
      </c>
      <c r="D193" s="447" t="s">
        <v>4916</v>
      </c>
      <c r="E193" s="589">
        <v>43911</v>
      </c>
      <c r="F193" s="604" t="s">
        <v>4468</v>
      </c>
      <c r="G193" s="806" t="s">
        <v>4876</v>
      </c>
      <c r="H193" s="608">
        <v>44333</v>
      </c>
      <c r="I193" s="554"/>
      <c r="J193" s="787"/>
    </row>
    <row r="194" spans="1:10" s="109" customFormat="1" ht="165" x14ac:dyDescent="0.35">
      <c r="A194" s="786" t="s">
        <v>4905</v>
      </c>
      <c r="B194" s="453" t="s">
        <v>4906</v>
      </c>
      <c r="C194" s="551" t="s">
        <v>4480</v>
      </c>
      <c r="D194" s="447" t="s">
        <v>4906</v>
      </c>
      <c r="E194" s="589">
        <v>254720</v>
      </c>
      <c r="F194" s="604" t="s">
        <v>4917</v>
      </c>
      <c r="G194" s="804" t="s">
        <v>4918</v>
      </c>
      <c r="H194" s="608">
        <v>44335</v>
      </c>
      <c r="I194" s="554"/>
      <c r="J194" s="787"/>
    </row>
    <row r="195" spans="1:10" s="109" customFormat="1" ht="62.25" x14ac:dyDescent="0.35">
      <c r="A195" s="786" t="s">
        <v>4912</v>
      </c>
      <c r="B195" s="453" t="s">
        <v>4919</v>
      </c>
      <c r="C195" s="551" t="s">
        <v>4480</v>
      </c>
      <c r="D195" s="447" t="s">
        <v>4919</v>
      </c>
      <c r="E195" s="592" t="s">
        <v>4901</v>
      </c>
      <c r="F195" s="555"/>
      <c r="G195" s="805"/>
      <c r="H195" s="608"/>
      <c r="I195" s="554"/>
      <c r="J195" s="787"/>
    </row>
    <row r="196" spans="1:10" s="109" customFormat="1" ht="62.25" x14ac:dyDescent="0.35">
      <c r="A196" s="786" t="s">
        <v>4920</v>
      </c>
      <c r="B196" s="453" t="s">
        <v>4921</v>
      </c>
      <c r="C196" s="551" t="s">
        <v>4480</v>
      </c>
      <c r="D196" s="447" t="s">
        <v>4921</v>
      </c>
      <c r="E196" s="589">
        <v>87600</v>
      </c>
      <c r="F196" s="604" t="s">
        <v>4922</v>
      </c>
      <c r="G196" s="804" t="s">
        <v>4876</v>
      </c>
      <c r="H196" s="608">
        <v>44320</v>
      </c>
      <c r="I196" s="554"/>
      <c r="J196" s="787"/>
    </row>
    <row r="197" spans="1:10" s="109" customFormat="1" ht="75" x14ac:dyDescent="0.35">
      <c r="A197" s="786" t="s">
        <v>4923</v>
      </c>
      <c r="B197" s="453" t="s">
        <v>4924</v>
      </c>
      <c r="C197" s="551" t="s">
        <v>4480</v>
      </c>
      <c r="D197" s="447" t="s">
        <v>4924</v>
      </c>
      <c r="E197" s="589">
        <v>99926.399999999994</v>
      </c>
      <c r="F197" s="604" t="s">
        <v>4872</v>
      </c>
      <c r="G197" s="806" t="s">
        <v>4876</v>
      </c>
      <c r="H197" s="588" t="s">
        <v>4925</v>
      </c>
      <c r="I197" s="554"/>
      <c r="J197" s="787"/>
    </row>
    <row r="198" spans="1:10" s="109" customFormat="1" ht="74.25" x14ac:dyDescent="0.35">
      <c r="A198" s="786" t="s">
        <v>4905</v>
      </c>
      <c r="B198" s="453" t="s">
        <v>4906</v>
      </c>
      <c r="C198" s="551" t="s">
        <v>4480</v>
      </c>
      <c r="D198" s="447" t="s">
        <v>4906</v>
      </c>
      <c r="E198" s="593" t="s">
        <v>4918</v>
      </c>
      <c r="F198" s="558"/>
      <c r="G198" s="805"/>
      <c r="H198" s="608"/>
      <c r="I198" s="554"/>
      <c r="J198" s="787"/>
    </row>
    <row r="199" spans="1:10" s="109" customFormat="1" ht="50.25" x14ac:dyDescent="0.35">
      <c r="A199" s="786" t="s">
        <v>4926</v>
      </c>
      <c r="B199" s="453" t="s">
        <v>4927</v>
      </c>
      <c r="C199" s="551" t="s">
        <v>4480</v>
      </c>
      <c r="D199" s="454" t="s">
        <v>4927</v>
      </c>
      <c r="E199" s="593" t="s">
        <v>4918</v>
      </c>
      <c r="F199" s="558"/>
      <c r="G199" s="805"/>
      <c r="H199" s="588"/>
      <c r="I199" s="554"/>
      <c r="J199" s="787"/>
    </row>
    <row r="200" spans="1:10" s="109" customFormat="1" ht="38.25" x14ac:dyDescent="0.35">
      <c r="A200" s="786" t="s">
        <v>4928</v>
      </c>
      <c r="B200" s="453" t="s">
        <v>4929</v>
      </c>
      <c r="C200" s="551" t="s">
        <v>4480</v>
      </c>
      <c r="D200" s="454" t="s">
        <v>4929</v>
      </c>
      <c r="E200" s="592" t="s">
        <v>4901</v>
      </c>
      <c r="F200" s="558"/>
      <c r="G200" s="805"/>
      <c r="H200" s="588"/>
      <c r="I200" s="554"/>
      <c r="J200" s="787"/>
    </row>
    <row r="201" spans="1:10" s="109" customFormat="1" ht="50.25" x14ac:dyDescent="0.35">
      <c r="A201" s="786" t="s">
        <v>4926</v>
      </c>
      <c r="B201" s="453" t="s">
        <v>4930</v>
      </c>
      <c r="C201" s="551" t="s">
        <v>4480</v>
      </c>
      <c r="D201" s="454" t="s">
        <v>4930</v>
      </c>
      <c r="E201" s="592" t="s">
        <v>4901</v>
      </c>
      <c r="F201" s="558"/>
      <c r="G201" s="805"/>
      <c r="H201" s="608"/>
      <c r="I201" s="554"/>
      <c r="J201" s="787"/>
    </row>
    <row r="202" spans="1:10" s="109" customFormat="1" x14ac:dyDescent="0.2">
      <c r="A202" s="995" t="s">
        <v>4931</v>
      </c>
      <c r="B202" s="996"/>
      <c r="C202" s="996"/>
      <c r="D202" s="996"/>
      <c r="E202" s="996"/>
      <c r="F202" s="996"/>
      <c r="G202" s="996"/>
      <c r="H202" s="996"/>
      <c r="I202" s="996"/>
      <c r="J202" s="997"/>
    </row>
    <row r="203" spans="1:10" s="109" customFormat="1" x14ac:dyDescent="0.2">
      <c r="A203" s="995">
        <v>2021</v>
      </c>
      <c r="B203" s="996"/>
      <c r="C203" s="996"/>
      <c r="D203" s="996"/>
      <c r="E203" s="996"/>
      <c r="F203" s="996"/>
      <c r="G203" s="996"/>
      <c r="H203" s="996"/>
      <c r="I203" s="996"/>
      <c r="J203" s="997"/>
    </row>
    <row r="204" spans="1:10" s="109" customFormat="1" ht="72" x14ac:dyDescent="0.2">
      <c r="A204" s="784" t="s">
        <v>4932</v>
      </c>
      <c r="B204" s="539" t="s">
        <v>4933</v>
      </c>
      <c r="C204" s="539" t="s">
        <v>4480</v>
      </c>
      <c r="D204" s="557">
        <v>9</v>
      </c>
      <c r="E204" s="563">
        <v>136620</v>
      </c>
      <c r="F204" s="539"/>
      <c r="G204" s="539" t="s">
        <v>4934</v>
      </c>
      <c r="H204" s="472"/>
      <c r="I204" s="472"/>
      <c r="J204" s="788" t="s">
        <v>4935</v>
      </c>
    </row>
    <row r="205" spans="1:10" s="109" customFormat="1" ht="96" x14ac:dyDescent="0.2">
      <c r="A205" s="784" t="s">
        <v>4936</v>
      </c>
      <c r="B205" s="539" t="s">
        <v>4937</v>
      </c>
      <c r="C205" s="540" t="s">
        <v>4480</v>
      </c>
      <c r="D205" s="760">
        <v>10</v>
      </c>
      <c r="E205" s="565">
        <v>300000</v>
      </c>
      <c r="F205" s="540"/>
      <c r="G205" s="540" t="s">
        <v>4934</v>
      </c>
      <c r="H205" s="463"/>
      <c r="I205" s="463"/>
      <c r="J205" s="477" t="s">
        <v>4938</v>
      </c>
    </row>
    <row r="206" spans="1:10" s="109" customFormat="1" ht="96" x14ac:dyDescent="0.2">
      <c r="A206" s="784" t="s">
        <v>4939</v>
      </c>
      <c r="B206" s="539" t="s">
        <v>4940</v>
      </c>
      <c r="C206" s="540" t="s">
        <v>4480</v>
      </c>
      <c r="D206" s="760">
        <v>11</v>
      </c>
      <c r="E206" s="565">
        <v>250000</v>
      </c>
      <c r="F206" s="540"/>
      <c r="G206" s="540" t="s">
        <v>4934</v>
      </c>
      <c r="H206" s="463"/>
      <c r="I206" s="463"/>
      <c r="J206" s="477" t="s">
        <v>4938</v>
      </c>
    </row>
    <row r="207" spans="1:10" s="109" customFormat="1" ht="96" x14ac:dyDescent="0.2">
      <c r="A207" s="784" t="s">
        <v>4941</v>
      </c>
      <c r="B207" s="539" t="s">
        <v>4942</v>
      </c>
      <c r="C207" s="540" t="s">
        <v>4480</v>
      </c>
      <c r="D207" s="760">
        <v>12</v>
      </c>
      <c r="E207" s="565">
        <v>120000</v>
      </c>
      <c r="F207" s="540"/>
      <c r="G207" s="540" t="s">
        <v>4934</v>
      </c>
      <c r="H207" s="463"/>
      <c r="I207" s="463"/>
      <c r="J207" s="477" t="s">
        <v>4938</v>
      </c>
    </row>
    <row r="208" spans="1:10" s="109" customFormat="1" ht="84" x14ac:dyDescent="0.2">
      <c r="A208" s="784" t="s">
        <v>4943</v>
      </c>
      <c r="B208" s="539" t="s">
        <v>4944</v>
      </c>
      <c r="C208" s="540" t="s">
        <v>4480</v>
      </c>
      <c r="D208" s="760">
        <v>13</v>
      </c>
      <c r="E208" s="565">
        <v>60000</v>
      </c>
      <c r="F208" s="540"/>
      <c r="G208" s="540" t="s">
        <v>4945</v>
      </c>
      <c r="H208" s="463"/>
      <c r="I208" s="463"/>
      <c r="J208" s="477" t="s">
        <v>4938</v>
      </c>
    </row>
    <row r="209" spans="1:10" s="109" customFormat="1" ht="36" x14ac:dyDescent="0.2">
      <c r="A209" s="784" t="s">
        <v>4946</v>
      </c>
      <c r="B209" s="539" t="s">
        <v>4947</v>
      </c>
      <c r="C209" s="540" t="s">
        <v>4480</v>
      </c>
      <c r="D209" s="760">
        <v>14</v>
      </c>
      <c r="E209" s="565">
        <v>120000</v>
      </c>
      <c r="F209" s="463"/>
      <c r="G209" s="540" t="s">
        <v>4945</v>
      </c>
      <c r="H209" s="463"/>
      <c r="I209" s="463"/>
      <c r="J209" s="788" t="s">
        <v>4938</v>
      </c>
    </row>
    <row r="210" spans="1:10" s="109" customFormat="1" x14ac:dyDescent="0.2">
      <c r="A210" s="1006">
        <v>2022</v>
      </c>
      <c r="B210" s="1007"/>
      <c r="C210" s="1007"/>
      <c r="D210" s="1007"/>
      <c r="E210" s="1007"/>
      <c r="F210" s="1007"/>
      <c r="G210" s="1007"/>
      <c r="H210" s="1007"/>
      <c r="I210" s="1007"/>
      <c r="J210" s="1008"/>
    </row>
    <row r="211" spans="1:10" s="109" customFormat="1" ht="60" x14ac:dyDescent="0.2">
      <c r="A211" s="784" t="s">
        <v>4948</v>
      </c>
      <c r="B211" s="539" t="s">
        <v>4949</v>
      </c>
      <c r="C211" s="540" t="s">
        <v>4480</v>
      </c>
      <c r="D211" s="463">
        <v>1</v>
      </c>
      <c r="E211" s="565">
        <v>280000</v>
      </c>
      <c r="F211" s="463"/>
      <c r="G211" s="540"/>
      <c r="H211" s="463"/>
      <c r="I211" s="463"/>
      <c r="J211" s="788" t="s">
        <v>4950</v>
      </c>
    </row>
    <row r="212" spans="1:10" s="109" customFormat="1" ht="60" x14ac:dyDescent="0.2">
      <c r="A212" s="784" t="s">
        <v>4951</v>
      </c>
      <c r="B212" s="539" t="s">
        <v>4952</v>
      </c>
      <c r="C212" s="540" t="s">
        <v>4480</v>
      </c>
      <c r="D212" s="463">
        <v>2</v>
      </c>
      <c r="E212" s="565">
        <v>200000</v>
      </c>
      <c r="F212" s="540"/>
      <c r="G212" s="540"/>
      <c r="H212" s="463"/>
      <c r="I212" s="463"/>
      <c r="J212" s="788" t="s">
        <v>4950</v>
      </c>
    </row>
    <row r="213" spans="1:10" s="109" customFormat="1" ht="84" x14ac:dyDescent="0.2">
      <c r="A213" s="784" t="s">
        <v>4943</v>
      </c>
      <c r="B213" s="539" t="s">
        <v>4953</v>
      </c>
      <c r="C213" s="540" t="s">
        <v>4480</v>
      </c>
      <c r="D213" s="760">
        <v>3</v>
      </c>
      <c r="E213" s="565">
        <v>60000</v>
      </c>
      <c r="F213" s="540"/>
      <c r="G213" s="540"/>
      <c r="H213" s="463"/>
      <c r="I213" s="463"/>
      <c r="J213" s="788" t="s">
        <v>4950</v>
      </c>
    </row>
    <row r="214" spans="1:10" s="109" customFormat="1" ht="72" x14ac:dyDescent="0.2">
      <c r="A214" s="784" t="s">
        <v>4932</v>
      </c>
      <c r="B214" s="539" t="s">
        <v>4954</v>
      </c>
      <c r="C214" s="539" t="s">
        <v>4480</v>
      </c>
      <c r="D214" s="557">
        <v>4</v>
      </c>
      <c r="E214" s="563">
        <v>130000</v>
      </c>
      <c r="F214" s="539"/>
      <c r="G214" s="539"/>
      <c r="H214" s="472"/>
      <c r="I214" s="472"/>
      <c r="J214" s="788" t="s">
        <v>4950</v>
      </c>
    </row>
    <row r="215" spans="1:10" s="109" customFormat="1" ht="96" x14ac:dyDescent="0.2">
      <c r="A215" s="784" t="s">
        <v>4936</v>
      </c>
      <c r="B215" s="539" t="s">
        <v>4955</v>
      </c>
      <c r="C215" s="540" t="s">
        <v>4480</v>
      </c>
      <c r="D215" s="760">
        <v>5</v>
      </c>
      <c r="E215" s="565">
        <v>280000</v>
      </c>
      <c r="F215" s="540"/>
      <c r="G215" s="540"/>
      <c r="H215" s="463"/>
      <c r="I215" s="463"/>
      <c r="J215" s="788" t="s">
        <v>4950</v>
      </c>
    </row>
    <row r="216" spans="1:10" s="109" customFormat="1" ht="96" x14ac:dyDescent="0.2">
      <c r="A216" s="784" t="s">
        <v>4939</v>
      </c>
      <c r="B216" s="539" t="s">
        <v>4956</v>
      </c>
      <c r="C216" s="540" t="s">
        <v>4480</v>
      </c>
      <c r="D216" s="760">
        <v>6</v>
      </c>
      <c r="E216" s="565">
        <v>200000</v>
      </c>
      <c r="F216" s="540"/>
      <c r="G216" s="540"/>
      <c r="H216" s="463"/>
      <c r="I216" s="463"/>
      <c r="J216" s="788" t="s">
        <v>4950</v>
      </c>
    </row>
    <row r="217" spans="1:10" s="109" customFormat="1" ht="96" x14ac:dyDescent="0.2">
      <c r="A217" s="784" t="s">
        <v>4941</v>
      </c>
      <c r="B217" s="539" t="s">
        <v>4957</v>
      </c>
      <c r="C217" s="540" t="s">
        <v>4480</v>
      </c>
      <c r="D217" s="760">
        <v>7</v>
      </c>
      <c r="E217" s="565">
        <v>100000</v>
      </c>
      <c r="F217" s="540"/>
      <c r="G217" s="540"/>
      <c r="H217" s="463"/>
      <c r="I217" s="463"/>
      <c r="J217" s="788" t="s">
        <v>4950</v>
      </c>
    </row>
    <row r="218" spans="1:10" s="109" customFormat="1" ht="60" x14ac:dyDescent="0.2">
      <c r="A218" s="784" t="s">
        <v>4958</v>
      </c>
      <c r="B218" s="539" t="s">
        <v>4959</v>
      </c>
      <c r="C218" s="540" t="s">
        <v>4480</v>
      </c>
      <c r="D218" s="463">
        <v>8</v>
      </c>
      <c r="E218" s="565">
        <v>50000</v>
      </c>
      <c r="F218" s="540"/>
      <c r="G218" s="540"/>
      <c r="H218" s="463"/>
      <c r="I218" s="463"/>
      <c r="J218" s="788" t="s">
        <v>4950</v>
      </c>
    </row>
    <row r="219" spans="1:10" s="109" customFormat="1" ht="84" x14ac:dyDescent="0.2">
      <c r="A219" s="784" t="s">
        <v>4960</v>
      </c>
      <c r="B219" s="539" t="s">
        <v>4961</v>
      </c>
      <c r="C219" s="540" t="s">
        <v>4480</v>
      </c>
      <c r="D219" s="463">
        <v>9</v>
      </c>
      <c r="E219" s="565">
        <v>300000</v>
      </c>
      <c r="F219" s="540"/>
      <c r="G219" s="540"/>
      <c r="H219" s="463"/>
      <c r="I219" s="463"/>
      <c r="J219" s="788" t="s">
        <v>4950</v>
      </c>
    </row>
    <row r="220" spans="1:10" s="109" customFormat="1" ht="72" x14ac:dyDescent="0.2">
      <c r="A220" s="784" t="s">
        <v>4962</v>
      </c>
      <c r="B220" s="539" t="s">
        <v>4963</v>
      </c>
      <c r="C220" s="540" t="s">
        <v>4480</v>
      </c>
      <c r="D220" s="463">
        <v>10</v>
      </c>
      <c r="E220" s="565">
        <v>280000</v>
      </c>
      <c r="F220" s="540"/>
      <c r="G220" s="540"/>
      <c r="H220" s="463"/>
      <c r="I220" s="463"/>
      <c r="J220" s="788" t="s">
        <v>4950</v>
      </c>
    </row>
    <row r="221" spans="1:10" s="109" customFormat="1" ht="60" x14ac:dyDescent="0.2">
      <c r="A221" s="784" t="s">
        <v>4964</v>
      </c>
      <c r="B221" s="539" t="s">
        <v>4965</v>
      </c>
      <c r="C221" s="540" t="s">
        <v>4480</v>
      </c>
      <c r="D221" s="463">
        <v>11</v>
      </c>
      <c r="E221" s="565">
        <v>200000</v>
      </c>
      <c r="F221" s="540"/>
      <c r="G221" s="540"/>
      <c r="H221" s="463"/>
      <c r="I221" s="463"/>
      <c r="J221" s="788" t="s">
        <v>4950</v>
      </c>
    </row>
    <row r="222" spans="1:10" s="109" customFormat="1" ht="60" x14ac:dyDescent="0.2">
      <c r="A222" s="784" t="s">
        <v>4966</v>
      </c>
      <c r="B222" s="539" t="s">
        <v>4967</v>
      </c>
      <c r="C222" s="540" t="s">
        <v>4480</v>
      </c>
      <c r="D222" s="463">
        <v>12</v>
      </c>
      <c r="E222" s="565">
        <v>400000</v>
      </c>
      <c r="F222" s="540"/>
      <c r="G222" s="540"/>
      <c r="H222" s="463"/>
      <c r="I222" s="463"/>
      <c r="J222" s="788" t="s">
        <v>4950</v>
      </c>
    </row>
    <row r="223" spans="1:10" s="109" customFormat="1" ht="36" x14ac:dyDescent="0.2">
      <c r="A223" s="784" t="s">
        <v>4946</v>
      </c>
      <c r="B223" s="539" t="s">
        <v>4947</v>
      </c>
      <c r="C223" s="540" t="s">
        <v>4480</v>
      </c>
      <c r="D223" s="760">
        <v>14</v>
      </c>
      <c r="E223" s="565">
        <v>120000</v>
      </c>
      <c r="F223" s="463"/>
      <c r="G223" s="540"/>
      <c r="H223" s="463"/>
      <c r="I223" s="463"/>
      <c r="J223" s="788" t="s">
        <v>4950</v>
      </c>
    </row>
    <row r="224" spans="1:10" s="109" customFormat="1" x14ac:dyDescent="0.2">
      <c r="A224" s="995" t="s">
        <v>4968</v>
      </c>
      <c r="B224" s="996"/>
      <c r="C224" s="996"/>
      <c r="D224" s="996"/>
      <c r="E224" s="996"/>
      <c r="F224" s="996"/>
      <c r="G224" s="996"/>
      <c r="H224" s="996"/>
      <c r="I224" s="996"/>
      <c r="J224" s="997"/>
    </row>
    <row r="225" spans="1:10" s="109" customFormat="1" x14ac:dyDescent="0.2">
      <c r="A225" s="995">
        <v>2020</v>
      </c>
      <c r="B225" s="996"/>
      <c r="C225" s="996"/>
      <c r="D225" s="996"/>
      <c r="E225" s="996"/>
      <c r="F225" s="996"/>
      <c r="G225" s="996"/>
      <c r="H225" s="996"/>
      <c r="I225" s="996"/>
      <c r="J225" s="997"/>
    </row>
    <row r="226" spans="1:10" s="109" customFormat="1" ht="36" x14ac:dyDescent="0.2">
      <c r="A226" s="781" t="s">
        <v>4969</v>
      </c>
      <c r="B226" s="453" t="s">
        <v>4970</v>
      </c>
      <c r="C226" s="559" t="s">
        <v>4971</v>
      </c>
      <c r="D226" s="497">
        <v>11</v>
      </c>
      <c r="E226" s="491">
        <v>67006.17</v>
      </c>
      <c r="F226" s="560" t="s">
        <v>4972</v>
      </c>
      <c r="G226" s="807"/>
      <c r="H226" s="561"/>
      <c r="I226" s="562"/>
      <c r="J226" s="789"/>
    </row>
    <row r="227" spans="1:10" s="109" customFormat="1" ht="24" x14ac:dyDescent="0.2">
      <c r="A227" s="781" t="s">
        <v>4973</v>
      </c>
      <c r="B227" s="453" t="s">
        <v>4974</v>
      </c>
      <c r="C227" s="559" t="s">
        <v>4971</v>
      </c>
      <c r="D227" s="497">
        <v>10</v>
      </c>
      <c r="E227" s="491">
        <v>115000</v>
      </c>
      <c r="F227" s="560" t="s">
        <v>4975</v>
      </c>
      <c r="G227" s="807"/>
      <c r="H227" s="561"/>
      <c r="I227" s="562"/>
      <c r="J227" s="789"/>
    </row>
    <row r="228" spans="1:10" s="109" customFormat="1" ht="24" x14ac:dyDescent="0.2">
      <c r="A228" s="781" t="s">
        <v>4976</v>
      </c>
      <c r="B228" s="453" t="s">
        <v>4977</v>
      </c>
      <c r="C228" s="559" t="s">
        <v>4971</v>
      </c>
      <c r="D228" s="497">
        <v>9</v>
      </c>
      <c r="E228" s="491">
        <v>72000</v>
      </c>
      <c r="F228" s="560" t="s">
        <v>4978</v>
      </c>
      <c r="G228" s="807"/>
      <c r="H228" s="561"/>
      <c r="I228" s="562"/>
      <c r="J228" s="789"/>
    </row>
    <row r="229" spans="1:10" s="109" customFormat="1" ht="24" x14ac:dyDescent="0.2">
      <c r="A229" s="781" t="s">
        <v>4979</v>
      </c>
      <c r="B229" s="453" t="s">
        <v>4980</v>
      </c>
      <c r="C229" s="559" t="s">
        <v>4971</v>
      </c>
      <c r="D229" s="497">
        <v>7</v>
      </c>
      <c r="E229" s="491">
        <v>98500</v>
      </c>
      <c r="F229" s="560" t="s">
        <v>4975</v>
      </c>
      <c r="G229" s="807"/>
      <c r="H229" s="561"/>
      <c r="I229" s="562"/>
      <c r="J229" s="789"/>
    </row>
    <row r="230" spans="1:10" s="109" customFormat="1" ht="24" x14ac:dyDescent="0.2">
      <c r="A230" s="781" t="s">
        <v>4981</v>
      </c>
      <c r="B230" s="453" t="s">
        <v>4982</v>
      </c>
      <c r="C230" s="559" t="s">
        <v>4971</v>
      </c>
      <c r="D230" s="497">
        <v>6</v>
      </c>
      <c r="E230" s="491">
        <v>123157</v>
      </c>
      <c r="F230" s="560" t="s">
        <v>4983</v>
      </c>
      <c r="G230" s="807"/>
      <c r="H230" s="561"/>
      <c r="I230" s="562"/>
      <c r="J230" s="789"/>
    </row>
    <row r="231" spans="1:10" s="109" customFormat="1" ht="24" x14ac:dyDescent="0.2">
      <c r="A231" s="781" t="s">
        <v>4984</v>
      </c>
      <c r="B231" s="453" t="s">
        <v>4985</v>
      </c>
      <c r="C231" s="559" t="s">
        <v>4971</v>
      </c>
      <c r="D231" s="497">
        <v>5</v>
      </c>
      <c r="E231" s="491">
        <v>94400</v>
      </c>
      <c r="F231" s="560" t="s">
        <v>4975</v>
      </c>
      <c r="G231" s="807"/>
      <c r="H231" s="561"/>
      <c r="I231" s="562"/>
      <c r="J231" s="789"/>
    </row>
    <row r="232" spans="1:10" s="109" customFormat="1" ht="24" x14ac:dyDescent="0.2">
      <c r="A232" s="781" t="s">
        <v>4986</v>
      </c>
      <c r="B232" s="453" t="s">
        <v>4987</v>
      </c>
      <c r="C232" s="559" t="s">
        <v>4971</v>
      </c>
      <c r="D232" s="497">
        <v>4</v>
      </c>
      <c r="E232" s="491">
        <v>106900</v>
      </c>
      <c r="F232" s="560" t="s">
        <v>4975</v>
      </c>
      <c r="G232" s="807"/>
      <c r="H232" s="561"/>
      <c r="I232" s="562"/>
      <c r="J232" s="789"/>
    </row>
    <row r="233" spans="1:10" s="109" customFormat="1" ht="36" x14ac:dyDescent="0.2">
      <c r="A233" s="790" t="s">
        <v>4988</v>
      </c>
      <c r="B233" s="594" t="s">
        <v>4989</v>
      </c>
      <c r="C233" s="559" t="s">
        <v>4971</v>
      </c>
      <c r="D233" s="497">
        <v>8</v>
      </c>
      <c r="E233" s="595">
        <v>132500</v>
      </c>
      <c r="F233" s="560" t="s">
        <v>4990</v>
      </c>
      <c r="G233" s="807"/>
      <c r="H233" s="561"/>
      <c r="I233" s="562"/>
      <c r="J233" s="789"/>
    </row>
    <row r="234" spans="1:10" s="109" customFormat="1" ht="36" x14ac:dyDescent="0.2">
      <c r="A234" s="790" t="s">
        <v>4991</v>
      </c>
      <c r="B234" s="594" t="s">
        <v>4992</v>
      </c>
      <c r="C234" s="559" t="s">
        <v>4971</v>
      </c>
      <c r="D234" s="497">
        <v>3</v>
      </c>
      <c r="E234" s="595">
        <v>48000</v>
      </c>
      <c r="F234" s="560" t="s">
        <v>4993</v>
      </c>
      <c r="G234" s="807"/>
      <c r="H234" s="561"/>
      <c r="I234" s="562"/>
      <c r="J234" s="789"/>
    </row>
    <row r="235" spans="1:10" s="109" customFormat="1" ht="36" x14ac:dyDescent="0.2">
      <c r="A235" s="790" t="s">
        <v>4994</v>
      </c>
      <c r="B235" s="594" t="s">
        <v>4995</v>
      </c>
      <c r="C235" s="559" t="s">
        <v>4971</v>
      </c>
      <c r="D235" s="497">
        <v>2</v>
      </c>
      <c r="E235" s="595">
        <v>49000</v>
      </c>
      <c r="F235" s="560" t="s">
        <v>4993</v>
      </c>
      <c r="G235" s="807"/>
      <c r="H235" s="561"/>
      <c r="I235" s="562"/>
      <c r="J235" s="789"/>
    </row>
    <row r="236" spans="1:10" s="109" customFormat="1" x14ac:dyDescent="0.2">
      <c r="A236" s="995" t="s">
        <v>4996</v>
      </c>
      <c r="B236" s="996"/>
      <c r="C236" s="996"/>
      <c r="D236" s="996"/>
      <c r="E236" s="996"/>
      <c r="F236" s="996"/>
      <c r="G236" s="996"/>
      <c r="H236" s="996"/>
      <c r="I236" s="996"/>
      <c r="J236" s="997"/>
    </row>
    <row r="237" spans="1:10" s="109" customFormat="1" x14ac:dyDescent="0.2">
      <c r="A237" s="995">
        <v>2020</v>
      </c>
      <c r="B237" s="996"/>
      <c r="C237" s="996"/>
      <c r="D237" s="996"/>
      <c r="E237" s="996"/>
      <c r="F237" s="996"/>
      <c r="G237" s="996"/>
      <c r="H237" s="996"/>
      <c r="I237" s="996"/>
      <c r="J237" s="997"/>
    </row>
    <row r="238" spans="1:10" s="109" customFormat="1" ht="48" x14ac:dyDescent="0.2">
      <c r="A238" s="784" t="s">
        <v>4997</v>
      </c>
      <c r="B238" s="539" t="s">
        <v>4998</v>
      </c>
      <c r="C238" s="539" t="s">
        <v>4480</v>
      </c>
      <c r="D238" s="546" t="s">
        <v>4999</v>
      </c>
      <c r="E238" s="469">
        <v>78000</v>
      </c>
      <c r="F238" s="539" t="s">
        <v>5000</v>
      </c>
      <c r="G238" s="540" t="s">
        <v>150</v>
      </c>
      <c r="H238" s="542">
        <v>43878</v>
      </c>
      <c r="I238" s="470" t="s">
        <v>5001</v>
      </c>
      <c r="J238" s="477"/>
    </row>
    <row r="239" spans="1:10" s="109" customFormat="1" x14ac:dyDescent="0.2">
      <c r="A239" s="1006">
        <v>2021</v>
      </c>
      <c r="B239" s="1007"/>
      <c r="C239" s="1007"/>
      <c r="D239" s="1007"/>
      <c r="E239" s="1007"/>
      <c r="F239" s="1007"/>
      <c r="G239" s="1007"/>
      <c r="H239" s="1007"/>
      <c r="I239" s="1007"/>
      <c r="J239" s="1008"/>
    </row>
    <row r="240" spans="1:10" s="109" customFormat="1" ht="48" x14ac:dyDescent="0.2">
      <c r="A240" s="784" t="s">
        <v>5002</v>
      </c>
      <c r="B240" s="539" t="s">
        <v>5003</v>
      </c>
      <c r="C240" s="539" t="s">
        <v>4480</v>
      </c>
      <c r="D240" s="546" t="s">
        <v>4999</v>
      </c>
      <c r="E240" s="565">
        <v>72000</v>
      </c>
      <c r="F240" s="539" t="s">
        <v>5000</v>
      </c>
      <c r="G240" s="540" t="s">
        <v>150</v>
      </c>
      <c r="H240" s="542">
        <v>44260</v>
      </c>
      <c r="I240" s="470" t="s">
        <v>5004</v>
      </c>
      <c r="J240" s="477"/>
    </row>
    <row r="241" spans="1:10" s="109" customFormat="1" ht="48" x14ac:dyDescent="0.2">
      <c r="A241" s="784" t="s">
        <v>5005</v>
      </c>
      <c r="B241" s="539" t="s">
        <v>5006</v>
      </c>
      <c r="C241" s="539" t="s">
        <v>4480</v>
      </c>
      <c r="D241" s="546" t="s">
        <v>4999</v>
      </c>
      <c r="E241" s="565">
        <v>272396</v>
      </c>
      <c r="F241" s="539" t="s">
        <v>5007</v>
      </c>
      <c r="G241" s="540" t="s">
        <v>150</v>
      </c>
      <c r="H241" s="469"/>
      <c r="I241" s="470" t="s">
        <v>5008</v>
      </c>
      <c r="J241" s="477"/>
    </row>
    <row r="242" spans="1:10" s="109" customFormat="1" ht="36" x14ac:dyDescent="0.2">
      <c r="A242" s="784" t="s">
        <v>5009</v>
      </c>
      <c r="B242" s="539" t="s">
        <v>5010</v>
      </c>
      <c r="C242" s="539" t="s">
        <v>4480</v>
      </c>
      <c r="D242" s="470">
        <v>2</v>
      </c>
      <c r="E242" s="563">
        <v>191117</v>
      </c>
      <c r="F242" s="539" t="s">
        <v>5011</v>
      </c>
      <c r="G242" s="540" t="s">
        <v>150</v>
      </c>
      <c r="H242" s="470"/>
      <c r="I242" s="470" t="s">
        <v>5012</v>
      </c>
      <c r="J242" s="477"/>
    </row>
    <row r="243" spans="1:10" s="109" customFormat="1" ht="48" x14ac:dyDescent="0.2">
      <c r="A243" s="784" t="s">
        <v>5013</v>
      </c>
      <c r="B243" s="539" t="s">
        <v>5014</v>
      </c>
      <c r="C243" s="539" t="s">
        <v>4480</v>
      </c>
      <c r="D243" s="546" t="s">
        <v>4999</v>
      </c>
      <c r="E243" s="469">
        <v>78000</v>
      </c>
      <c r="F243" s="463" t="s">
        <v>5015</v>
      </c>
      <c r="G243" s="540" t="s">
        <v>150</v>
      </c>
      <c r="H243" s="469"/>
      <c r="I243" s="470" t="s">
        <v>5001</v>
      </c>
      <c r="J243" s="477"/>
    </row>
    <row r="244" spans="1:10" s="109" customFormat="1" x14ac:dyDescent="0.2">
      <c r="A244" s="1006" t="s">
        <v>5016</v>
      </c>
      <c r="B244" s="1007"/>
      <c r="C244" s="1007"/>
      <c r="D244" s="1007"/>
      <c r="E244" s="1007"/>
      <c r="F244" s="1007"/>
      <c r="G244" s="1007"/>
      <c r="H244" s="1007"/>
      <c r="I244" s="1007"/>
      <c r="J244" s="1008"/>
    </row>
    <row r="245" spans="1:10" s="109" customFormat="1" x14ac:dyDescent="0.2">
      <c r="A245" s="1006">
        <v>2020</v>
      </c>
      <c r="B245" s="1007"/>
      <c r="C245" s="1007"/>
      <c r="D245" s="1007"/>
      <c r="E245" s="1007"/>
      <c r="F245" s="1007"/>
      <c r="G245" s="1007"/>
      <c r="H245" s="1007"/>
      <c r="I245" s="1007"/>
      <c r="J245" s="1008"/>
    </row>
    <row r="246" spans="1:10" s="109" customFormat="1" ht="60" x14ac:dyDescent="0.2">
      <c r="A246" s="784" t="s">
        <v>5017</v>
      </c>
      <c r="B246" s="539" t="s">
        <v>5018</v>
      </c>
      <c r="C246" s="539" t="s">
        <v>4480</v>
      </c>
      <c r="D246" s="469">
        <v>1</v>
      </c>
      <c r="E246" s="565">
        <v>332702.46999999997</v>
      </c>
      <c r="F246" s="470" t="s">
        <v>5019</v>
      </c>
      <c r="G246" s="540" t="s">
        <v>150</v>
      </c>
      <c r="H246" s="466">
        <v>44160</v>
      </c>
      <c r="I246" s="463" t="s">
        <v>5020</v>
      </c>
      <c r="J246" s="477" t="s">
        <v>4750</v>
      </c>
    </row>
    <row r="247" spans="1:10" s="109" customFormat="1" x14ac:dyDescent="0.2">
      <c r="A247" s="1006">
        <v>2021</v>
      </c>
      <c r="B247" s="1007"/>
      <c r="C247" s="1007"/>
      <c r="D247" s="1007"/>
      <c r="E247" s="1007"/>
      <c r="F247" s="1007"/>
      <c r="G247" s="1007"/>
      <c r="H247" s="1007"/>
      <c r="I247" s="1007"/>
      <c r="J247" s="1008"/>
    </row>
    <row r="248" spans="1:10" s="109" customFormat="1" ht="72" x14ac:dyDescent="0.2">
      <c r="A248" s="784" t="s">
        <v>5021</v>
      </c>
      <c r="B248" s="539" t="s">
        <v>5022</v>
      </c>
      <c r="C248" s="539" t="s">
        <v>4480</v>
      </c>
      <c r="D248" s="469">
        <v>1</v>
      </c>
      <c r="E248" s="565">
        <v>299829.59999999998</v>
      </c>
      <c r="F248" s="470" t="s">
        <v>5023</v>
      </c>
      <c r="G248" s="540" t="s">
        <v>150</v>
      </c>
      <c r="H248" s="466">
        <v>44321</v>
      </c>
      <c r="I248" s="463" t="s">
        <v>5024</v>
      </c>
      <c r="J248" s="477" t="s">
        <v>4750</v>
      </c>
    </row>
    <row r="249" spans="1:10" s="109" customFormat="1" ht="72" x14ac:dyDescent="0.2">
      <c r="A249" s="784" t="s">
        <v>5025</v>
      </c>
      <c r="B249" s="539" t="s">
        <v>5026</v>
      </c>
      <c r="C249" s="539" t="s">
        <v>4480</v>
      </c>
      <c r="D249" s="469">
        <v>2</v>
      </c>
      <c r="E249" s="565">
        <v>107360.85</v>
      </c>
      <c r="F249" s="470" t="s">
        <v>4859</v>
      </c>
      <c r="G249" s="540" t="s">
        <v>4859</v>
      </c>
      <c r="H249" s="463" t="s">
        <v>4859</v>
      </c>
      <c r="I249" s="463" t="s">
        <v>5027</v>
      </c>
      <c r="J249" s="477" t="s">
        <v>4750</v>
      </c>
    </row>
    <row r="250" spans="1:10" s="109" customFormat="1" x14ac:dyDescent="0.2">
      <c r="A250" s="995" t="s">
        <v>4168</v>
      </c>
      <c r="B250" s="996"/>
      <c r="C250" s="996"/>
      <c r="D250" s="996"/>
      <c r="E250" s="996"/>
      <c r="F250" s="996"/>
      <c r="G250" s="996"/>
      <c r="H250" s="996"/>
      <c r="I250" s="996"/>
      <c r="J250" s="997"/>
    </row>
    <row r="251" spans="1:10" s="109" customFormat="1" ht="36" x14ac:dyDescent="0.2">
      <c r="A251" s="784" t="s">
        <v>5028</v>
      </c>
      <c r="B251" s="539" t="s">
        <v>5029</v>
      </c>
      <c r="C251" s="539" t="s">
        <v>4480</v>
      </c>
      <c r="D251" s="469">
        <v>1</v>
      </c>
      <c r="E251" s="761">
        <v>37000</v>
      </c>
      <c r="F251" s="540" t="s">
        <v>5030</v>
      </c>
      <c r="G251" s="540" t="s">
        <v>5031</v>
      </c>
      <c r="H251" s="472"/>
      <c r="I251" s="472"/>
      <c r="J251" s="477"/>
    </row>
    <row r="252" spans="1:10" s="109" customFormat="1" ht="36" x14ac:dyDescent="0.2">
      <c r="A252" s="784" t="s">
        <v>5028</v>
      </c>
      <c r="B252" s="539" t="s">
        <v>5029</v>
      </c>
      <c r="C252" s="539" t="s">
        <v>4480</v>
      </c>
      <c r="D252" s="469">
        <v>1</v>
      </c>
      <c r="E252" s="761">
        <v>77000</v>
      </c>
      <c r="F252" s="540" t="s">
        <v>5032</v>
      </c>
      <c r="G252" s="540" t="s">
        <v>5031</v>
      </c>
      <c r="H252" s="463"/>
      <c r="I252" s="463"/>
      <c r="J252" s="477"/>
    </row>
    <row r="253" spans="1:10" s="109" customFormat="1" ht="36" x14ac:dyDescent="0.2">
      <c r="A253" s="784" t="s">
        <v>5033</v>
      </c>
      <c r="B253" s="539" t="s">
        <v>5034</v>
      </c>
      <c r="C253" s="539" t="s">
        <v>4480</v>
      </c>
      <c r="D253" s="469">
        <v>2</v>
      </c>
      <c r="E253" s="761">
        <v>48000</v>
      </c>
      <c r="F253" s="540" t="s">
        <v>5035</v>
      </c>
      <c r="G253" s="540" t="s">
        <v>5031</v>
      </c>
      <c r="H253" s="463"/>
      <c r="I253" s="463"/>
      <c r="J253" s="477"/>
    </row>
    <row r="254" spans="1:10" s="109" customFormat="1" ht="72" x14ac:dyDescent="0.2">
      <c r="A254" s="784" t="s">
        <v>5036</v>
      </c>
      <c r="B254" s="539" t="s">
        <v>5037</v>
      </c>
      <c r="C254" s="539" t="s">
        <v>4480</v>
      </c>
      <c r="D254" s="469">
        <v>3</v>
      </c>
      <c r="E254" s="761">
        <v>101170.31</v>
      </c>
      <c r="F254" s="540" t="s">
        <v>5038</v>
      </c>
      <c r="G254" s="540" t="s">
        <v>5031</v>
      </c>
      <c r="H254" s="463"/>
      <c r="I254" s="463"/>
      <c r="J254" s="477"/>
    </row>
    <row r="255" spans="1:10" s="109" customFormat="1" ht="36" x14ac:dyDescent="0.2">
      <c r="A255" s="784" t="s">
        <v>5039</v>
      </c>
      <c r="B255" s="539" t="s">
        <v>5040</v>
      </c>
      <c r="C255" s="539" t="s">
        <v>4480</v>
      </c>
      <c r="D255" s="469">
        <v>4</v>
      </c>
      <c r="E255" s="761">
        <v>64700</v>
      </c>
      <c r="F255" s="540" t="s">
        <v>5041</v>
      </c>
      <c r="G255" s="540" t="s">
        <v>5031</v>
      </c>
      <c r="H255" s="463"/>
      <c r="I255" s="463"/>
      <c r="J255" s="477"/>
    </row>
    <row r="256" spans="1:10" s="109" customFormat="1" ht="36" x14ac:dyDescent="0.2">
      <c r="A256" s="784" t="s">
        <v>5042</v>
      </c>
      <c r="B256" s="539" t="s">
        <v>5043</v>
      </c>
      <c r="C256" s="539" t="s">
        <v>4480</v>
      </c>
      <c r="D256" s="469">
        <v>5</v>
      </c>
      <c r="E256" s="761">
        <v>192400</v>
      </c>
      <c r="F256" s="463" t="s">
        <v>5044</v>
      </c>
      <c r="G256" s="540" t="s">
        <v>5031</v>
      </c>
      <c r="H256" s="463"/>
      <c r="I256" s="463"/>
      <c r="J256" s="477"/>
    </row>
    <row r="257" spans="1:10" s="109" customFormat="1" ht="36" x14ac:dyDescent="0.2">
      <c r="A257" s="784" t="s">
        <v>5045</v>
      </c>
      <c r="B257" s="539" t="s">
        <v>5046</v>
      </c>
      <c r="C257" s="539" t="s">
        <v>4480</v>
      </c>
      <c r="D257" s="469">
        <v>6</v>
      </c>
      <c r="E257" s="761">
        <v>750000</v>
      </c>
      <c r="F257" s="540" t="s">
        <v>5047</v>
      </c>
      <c r="G257" s="540" t="s">
        <v>5031</v>
      </c>
      <c r="H257" s="466">
        <v>44313</v>
      </c>
      <c r="I257" s="466">
        <v>44341</v>
      </c>
      <c r="J257" s="477"/>
    </row>
    <row r="258" spans="1:10" s="109" customFormat="1" ht="36" x14ac:dyDescent="0.2">
      <c r="A258" s="784" t="s">
        <v>5048</v>
      </c>
      <c r="B258" s="539" t="s">
        <v>5049</v>
      </c>
      <c r="C258" s="539" t="s">
        <v>4480</v>
      </c>
      <c r="D258" s="469">
        <v>12</v>
      </c>
      <c r="E258" s="761">
        <v>451200</v>
      </c>
      <c r="F258" s="540" t="s">
        <v>5050</v>
      </c>
      <c r="G258" s="540" t="s">
        <v>5051</v>
      </c>
      <c r="H258" s="466">
        <v>44453</v>
      </c>
      <c r="I258" s="463"/>
      <c r="J258" s="477"/>
    </row>
    <row r="259" spans="1:10" s="109" customFormat="1" x14ac:dyDescent="0.2">
      <c r="A259" s="995" t="s">
        <v>3533</v>
      </c>
      <c r="B259" s="996"/>
      <c r="C259" s="996"/>
      <c r="D259" s="996"/>
      <c r="E259" s="996"/>
      <c r="F259" s="996"/>
      <c r="G259" s="996"/>
      <c r="H259" s="996"/>
      <c r="I259" s="996"/>
      <c r="J259" s="997"/>
    </row>
    <row r="260" spans="1:10" s="109" customFormat="1" x14ac:dyDescent="0.2">
      <c r="A260" s="995">
        <v>2021</v>
      </c>
      <c r="B260" s="996"/>
      <c r="C260" s="996"/>
      <c r="D260" s="996"/>
      <c r="E260" s="996"/>
      <c r="F260" s="996"/>
      <c r="G260" s="996"/>
      <c r="H260" s="996"/>
      <c r="I260" s="996"/>
      <c r="J260" s="997"/>
    </row>
    <row r="261" spans="1:10" s="109" customFormat="1" ht="33.75" x14ac:dyDescent="0.2">
      <c r="A261" s="791" t="s">
        <v>5052</v>
      </c>
      <c r="B261" s="596" t="s">
        <v>5053</v>
      </c>
      <c r="C261" s="469" t="s">
        <v>4480</v>
      </c>
      <c r="D261" s="469">
        <v>5</v>
      </c>
      <c r="E261" s="597">
        <v>47470</v>
      </c>
      <c r="F261" s="470" t="s">
        <v>5054</v>
      </c>
      <c r="G261" s="539" t="s">
        <v>150</v>
      </c>
      <c r="H261" s="564">
        <v>44467</v>
      </c>
      <c r="I261" s="564" t="s">
        <v>5055</v>
      </c>
      <c r="J261" s="792" t="s">
        <v>4750</v>
      </c>
    </row>
    <row r="262" spans="1:10" s="109" customFormat="1" ht="56.25" x14ac:dyDescent="0.2">
      <c r="A262" s="793" t="s">
        <v>5056</v>
      </c>
      <c r="B262" s="598" t="s">
        <v>4746</v>
      </c>
      <c r="C262" s="470" t="s">
        <v>4480</v>
      </c>
      <c r="D262" s="470">
        <v>6</v>
      </c>
      <c r="E262" s="599">
        <v>80500</v>
      </c>
      <c r="F262" s="470" t="s">
        <v>5057</v>
      </c>
      <c r="G262" s="539" t="s">
        <v>150</v>
      </c>
      <c r="H262" s="564">
        <v>44431</v>
      </c>
      <c r="I262" s="470" t="s">
        <v>4806</v>
      </c>
      <c r="J262" s="792" t="s">
        <v>4750</v>
      </c>
    </row>
    <row r="263" spans="1:10" s="109" customFormat="1" ht="33.75" x14ac:dyDescent="0.2">
      <c r="A263" s="791" t="s">
        <v>5058</v>
      </c>
      <c r="B263" s="596" t="s">
        <v>4746</v>
      </c>
      <c r="C263" s="469" t="s">
        <v>4480</v>
      </c>
      <c r="D263" s="469">
        <v>5</v>
      </c>
      <c r="E263" s="597">
        <v>154000</v>
      </c>
      <c r="F263" s="470" t="s">
        <v>5059</v>
      </c>
      <c r="G263" s="539" t="s">
        <v>150</v>
      </c>
      <c r="H263" s="564">
        <v>44383</v>
      </c>
      <c r="I263" s="470" t="s">
        <v>5060</v>
      </c>
      <c r="J263" s="792" t="s">
        <v>4750</v>
      </c>
    </row>
    <row r="264" spans="1:10" s="109" customFormat="1" ht="60" x14ac:dyDescent="0.2">
      <c r="A264" s="793" t="s">
        <v>5061</v>
      </c>
      <c r="B264" s="598" t="s">
        <v>5062</v>
      </c>
      <c r="C264" s="469" t="s">
        <v>4480</v>
      </c>
      <c r="D264" s="469">
        <v>1</v>
      </c>
      <c r="E264" s="599">
        <v>159950</v>
      </c>
      <c r="F264" s="470" t="s">
        <v>5063</v>
      </c>
      <c r="G264" s="539" t="s">
        <v>150</v>
      </c>
      <c r="H264" s="564">
        <v>44331</v>
      </c>
      <c r="I264" s="470" t="s">
        <v>5064</v>
      </c>
      <c r="J264" s="792" t="s">
        <v>4750</v>
      </c>
    </row>
    <row r="265" spans="1:10" s="109" customFormat="1" ht="56.25" x14ac:dyDescent="0.2">
      <c r="A265" s="791" t="s">
        <v>5065</v>
      </c>
      <c r="B265" s="596" t="s">
        <v>4746</v>
      </c>
      <c r="C265" s="469" t="s">
        <v>4480</v>
      </c>
      <c r="D265" s="469">
        <v>4</v>
      </c>
      <c r="E265" s="597">
        <v>145200</v>
      </c>
      <c r="F265" s="470" t="s">
        <v>5066</v>
      </c>
      <c r="G265" s="539" t="s">
        <v>150</v>
      </c>
      <c r="H265" s="564">
        <v>44358</v>
      </c>
      <c r="I265" s="470" t="s">
        <v>5067</v>
      </c>
      <c r="J265" s="792" t="s">
        <v>4750</v>
      </c>
    </row>
    <row r="266" spans="1:10" s="109" customFormat="1" ht="56.25" x14ac:dyDescent="0.2">
      <c r="A266" s="793" t="s">
        <v>5068</v>
      </c>
      <c r="B266" s="598" t="s">
        <v>4746</v>
      </c>
      <c r="C266" s="469" t="s">
        <v>4480</v>
      </c>
      <c r="D266" s="469">
        <v>3</v>
      </c>
      <c r="E266" s="599">
        <v>182000</v>
      </c>
      <c r="F266" s="470" t="s">
        <v>5069</v>
      </c>
      <c r="G266" s="539" t="s">
        <v>150</v>
      </c>
      <c r="H266" s="564">
        <v>44340</v>
      </c>
      <c r="I266" s="470" t="s">
        <v>5070</v>
      </c>
      <c r="J266" s="792" t="s">
        <v>4750</v>
      </c>
    </row>
    <row r="267" spans="1:10" s="109" customFormat="1" ht="33.75" x14ac:dyDescent="0.2">
      <c r="A267" s="791" t="s">
        <v>5071</v>
      </c>
      <c r="B267" s="596" t="s">
        <v>4746</v>
      </c>
      <c r="C267" s="469" t="s">
        <v>4480</v>
      </c>
      <c r="D267" s="469">
        <v>2</v>
      </c>
      <c r="E267" s="597">
        <v>190196</v>
      </c>
      <c r="F267" s="470" t="s">
        <v>5072</v>
      </c>
      <c r="G267" s="539" t="s">
        <v>150</v>
      </c>
      <c r="H267" s="564">
        <v>44337</v>
      </c>
      <c r="I267" s="470" t="s">
        <v>5073</v>
      </c>
      <c r="J267" s="792" t="s">
        <v>4750</v>
      </c>
    </row>
    <row r="268" spans="1:10" s="109" customFormat="1" ht="33.75" x14ac:dyDescent="0.2">
      <c r="A268" s="793" t="s">
        <v>5074</v>
      </c>
      <c r="B268" s="598" t="s">
        <v>5053</v>
      </c>
      <c r="C268" s="469" t="s">
        <v>4480</v>
      </c>
      <c r="D268" s="469">
        <v>4</v>
      </c>
      <c r="E268" s="599">
        <v>63250</v>
      </c>
      <c r="F268" s="470" t="s">
        <v>5059</v>
      </c>
      <c r="G268" s="539" t="s">
        <v>150</v>
      </c>
      <c r="H268" s="564">
        <v>44311</v>
      </c>
      <c r="I268" s="470" t="s">
        <v>5075</v>
      </c>
      <c r="J268" s="792" t="s">
        <v>4750</v>
      </c>
    </row>
    <row r="269" spans="1:10" s="109" customFormat="1" ht="60" x14ac:dyDescent="0.2">
      <c r="A269" s="791" t="s">
        <v>5076</v>
      </c>
      <c r="B269" s="596" t="s">
        <v>4752</v>
      </c>
      <c r="C269" s="469" t="s">
        <v>4480</v>
      </c>
      <c r="D269" s="469">
        <v>1</v>
      </c>
      <c r="E269" s="597">
        <v>377428.05</v>
      </c>
      <c r="F269" s="470" t="s">
        <v>5077</v>
      </c>
      <c r="G269" s="539" t="s">
        <v>150</v>
      </c>
      <c r="H269" s="564">
        <v>44316</v>
      </c>
      <c r="I269" s="470" t="s">
        <v>5078</v>
      </c>
      <c r="J269" s="792" t="s">
        <v>4750</v>
      </c>
    </row>
    <row r="270" spans="1:10" s="109" customFormat="1" ht="45" x14ac:dyDescent="0.2">
      <c r="A270" s="793" t="s">
        <v>5079</v>
      </c>
      <c r="B270" s="598" t="s">
        <v>5053</v>
      </c>
      <c r="C270" s="469" t="s">
        <v>4480</v>
      </c>
      <c r="D270" s="469">
        <v>3</v>
      </c>
      <c r="E270" s="599">
        <v>60000</v>
      </c>
      <c r="F270" s="470" t="s">
        <v>5080</v>
      </c>
      <c r="G270" s="539" t="s">
        <v>150</v>
      </c>
      <c r="H270" s="564">
        <v>44265</v>
      </c>
      <c r="I270" s="470" t="s">
        <v>5075</v>
      </c>
      <c r="J270" s="792" t="s">
        <v>4750</v>
      </c>
    </row>
    <row r="271" spans="1:10" s="109" customFormat="1" ht="33.75" x14ac:dyDescent="0.2">
      <c r="A271" s="794" t="s">
        <v>5081</v>
      </c>
      <c r="B271" s="762" t="s">
        <v>5053</v>
      </c>
      <c r="C271" s="469" t="s">
        <v>4480</v>
      </c>
      <c r="D271" s="469">
        <v>2</v>
      </c>
      <c r="E271" s="563">
        <v>50400</v>
      </c>
      <c r="F271" s="470" t="s">
        <v>5082</v>
      </c>
      <c r="G271" s="539" t="s">
        <v>150</v>
      </c>
      <c r="H271" s="564">
        <v>44294</v>
      </c>
      <c r="I271" s="470" t="s">
        <v>5075</v>
      </c>
      <c r="J271" s="792" t="s">
        <v>4750</v>
      </c>
    </row>
    <row r="272" spans="1:10" s="109" customFormat="1" ht="45" x14ac:dyDescent="0.2">
      <c r="A272" s="794" t="s">
        <v>5083</v>
      </c>
      <c r="B272" s="762" t="s">
        <v>5053</v>
      </c>
      <c r="C272" s="469" t="s">
        <v>4480</v>
      </c>
      <c r="D272" s="469">
        <v>1</v>
      </c>
      <c r="E272" s="563">
        <v>44968</v>
      </c>
      <c r="F272" s="470" t="s">
        <v>5054</v>
      </c>
      <c r="G272" s="539" t="s">
        <v>150</v>
      </c>
      <c r="H272" s="564">
        <v>44295</v>
      </c>
      <c r="I272" s="470" t="s">
        <v>5075</v>
      </c>
      <c r="J272" s="792" t="s">
        <v>4750</v>
      </c>
    </row>
    <row r="273" spans="1:10" s="109" customFormat="1" ht="33.75" x14ac:dyDescent="0.2">
      <c r="A273" s="794" t="s">
        <v>5084</v>
      </c>
      <c r="B273" s="762" t="s">
        <v>4746</v>
      </c>
      <c r="C273" s="469" t="s">
        <v>4480</v>
      </c>
      <c r="D273" s="469">
        <v>1</v>
      </c>
      <c r="E273" s="563">
        <v>46590</v>
      </c>
      <c r="F273" s="470" t="s">
        <v>5085</v>
      </c>
      <c r="G273" s="539" t="s">
        <v>150</v>
      </c>
      <c r="H273" s="564">
        <v>44306</v>
      </c>
      <c r="I273" s="470" t="s">
        <v>5086</v>
      </c>
      <c r="J273" s="792" t="s">
        <v>4750</v>
      </c>
    </row>
    <row r="274" spans="1:10" s="109" customFormat="1" x14ac:dyDescent="0.2">
      <c r="A274" s="995" t="s">
        <v>5087</v>
      </c>
      <c r="B274" s="996"/>
      <c r="C274" s="996"/>
      <c r="D274" s="996"/>
      <c r="E274" s="996"/>
      <c r="F274" s="996"/>
      <c r="G274" s="996"/>
      <c r="H274" s="996"/>
      <c r="I274" s="996"/>
      <c r="J274" s="997"/>
    </row>
    <row r="275" spans="1:10" s="109" customFormat="1" ht="24" x14ac:dyDescent="0.2">
      <c r="A275" s="786" t="s">
        <v>5088</v>
      </c>
      <c r="B275" s="447" t="s">
        <v>5089</v>
      </c>
      <c r="C275" s="539" t="s">
        <v>5090</v>
      </c>
      <c r="D275" s="469">
        <v>1</v>
      </c>
      <c r="E275" s="600">
        <v>72750</v>
      </c>
      <c r="F275" s="601" t="s">
        <v>5091</v>
      </c>
      <c r="G275" s="539" t="s">
        <v>150</v>
      </c>
      <c r="H275" s="466">
        <v>44232</v>
      </c>
      <c r="I275" s="463" t="s">
        <v>5092</v>
      </c>
      <c r="J275" s="477"/>
    </row>
    <row r="276" spans="1:10" s="109" customFormat="1" ht="24" x14ac:dyDescent="0.2">
      <c r="A276" s="786" t="s">
        <v>5093</v>
      </c>
      <c r="B276" s="447" t="s">
        <v>5094</v>
      </c>
      <c r="C276" s="539" t="s">
        <v>5090</v>
      </c>
      <c r="D276" s="469">
        <v>3</v>
      </c>
      <c r="E276" s="600">
        <v>36210</v>
      </c>
      <c r="F276" s="601" t="s">
        <v>5095</v>
      </c>
      <c r="G276" s="539" t="s">
        <v>150</v>
      </c>
      <c r="H276" s="466">
        <v>44236</v>
      </c>
      <c r="I276" s="463" t="s">
        <v>5096</v>
      </c>
      <c r="J276" s="477"/>
    </row>
    <row r="277" spans="1:10" s="109" customFormat="1" ht="24" x14ac:dyDescent="0.2">
      <c r="A277" s="786" t="s">
        <v>5097</v>
      </c>
      <c r="B277" s="447" t="s">
        <v>5098</v>
      </c>
      <c r="C277" s="539" t="s">
        <v>5090</v>
      </c>
      <c r="D277" s="470">
        <v>4</v>
      </c>
      <c r="E277" s="600">
        <v>56180</v>
      </c>
      <c r="F277" s="601" t="s">
        <v>5099</v>
      </c>
      <c r="G277" s="539" t="s">
        <v>150</v>
      </c>
      <c r="H277" s="466">
        <v>44236</v>
      </c>
      <c r="I277" s="472" t="s">
        <v>5100</v>
      </c>
      <c r="J277" s="788"/>
    </row>
    <row r="278" spans="1:10" s="109" customFormat="1" ht="24" x14ac:dyDescent="0.2">
      <c r="A278" s="786" t="s">
        <v>5101</v>
      </c>
      <c r="B278" s="447" t="s">
        <v>5102</v>
      </c>
      <c r="C278" s="539" t="s">
        <v>5090</v>
      </c>
      <c r="D278" s="469">
        <v>5</v>
      </c>
      <c r="E278" s="600">
        <v>64770</v>
      </c>
      <c r="F278" s="601" t="s">
        <v>5103</v>
      </c>
      <c r="G278" s="539" t="s">
        <v>150</v>
      </c>
      <c r="H278" s="466">
        <v>44237</v>
      </c>
      <c r="I278" s="463" t="s">
        <v>5104</v>
      </c>
      <c r="J278" s="477"/>
    </row>
    <row r="279" spans="1:10" s="109" customFormat="1" ht="24" x14ac:dyDescent="0.2">
      <c r="A279" s="786" t="s">
        <v>5097</v>
      </c>
      <c r="B279" s="447" t="s">
        <v>5105</v>
      </c>
      <c r="C279" s="539" t="s">
        <v>5090</v>
      </c>
      <c r="D279" s="469">
        <v>6</v>
      </c>
      <c r="E279" s="600">
        <v>39800</v>
      </c>
      <c r="F279" s="601" t="s">
        <v>5106</v>
      </c>
      <c r="G279" s="539" t="s">
        <v>150</v>
      </c>
      <c r="H279" s="466">
        <v>44242</v>
      </c>
      <c r="I279" s="463" t="s">
        <v>5107</v>
      </c>
      <c r="J279" s="477"/>
    </row>
    <row r="280" spans="1:10" s="109" customFormat="1" ht="24" x14ac:dyDescent="0.2">
      <c r="A280" s="786" t="s">
        <v>5108</v>
      </c>
      <c r="B280" s="447" t="s">
        <v>5109</v>
      </c>
      <c r="C280" s="539" t="s">
        <v>5090</v>
      </c>
      <c r="D280" s="469">
        <v>7</v>
      </c>
      <c r="E280" s="600">
        <v>42573.440000000002</v>
      </c>
      <c r="F280" s="601" t="s">
        <v>5110</v>
      </c>
      <c r="G280" s="539" t="s">
        <v>150</v>
      </c>
      <c r="H280" s="466">
        <v>44253</v>
      </c>
      <c r="I280" s="463" t="s">
        <v>5111</v>
      </c>
      <c r="J280" s="477"/>
    </row>
    <row r="281" spans="1:10" s="109" customFormat="1" ht="24" x14ac:dyDescent="0.2">
      <c r="A281" s="786" t="s">
        <v>5112</v>
      </c>
      <c r="B281" s="447" t="s">
        <v>5113</v>
      </c>
      <c r="C281" s="539" t="s">
        <v>5090</v>
      </c>
      <c r="D281" s="469">
        <v>8</v>
      </c>
      <c r="E281" s="600">
        <v>43050</v>
      </c>
      <c r="F281" s="601" t="s">
        <v>5114</v>
      </c>
      <c r="G281" s="539" t="s">
        <v>150</v>
      </c>
      <c r="H281" s="466">
        <v>44249</v>
      </c>
      <c r="I281" s="463" t="s">
        <v>5104</v>
      </c>
      <c r="J281" s="477"/>
    </row>
    <row r="282" spans="1:10" s="109" customFormat="1" ht="36" x14ac:dyDescent="0.2">
      <c r="A282" s="786" t="s">
        <v>5115</v>
      </c>
      <c r="B282" s="447" t="s">
        <v>5116</v>
      </c>
      <c r="C282" s="539" t="s">
        <v>5090</v>
      </c>
      <c r="D282" s="469">
        <v>9</v>
      </c>
      <c r="E282" s="600">
        <v>51200</v>
      </c>
      <c r="F282" s="601" t="s">
        <v>5117</v>
      </c>
      <c r="G282" s="539" t="s">
        <v>150</v>
      </c>
      <c r="H282" s="466">
        <v>44249</v>
      </c>
      <c r="I282" s="463" t="s">
        <v>5111</v>
      </c>
      <c r="J282" s="477"/>
    </row>
    <row r="283" spans="1:10" s="109" customFormat="1" ht="24" x14ac:dyDescent="0.2">
      <c r="A283" s="786" t="s">
        <v>5118</v>
      </c>
      <c r="B283" s="447" t="s">
        <v>5119</v>
      </c>
      <c r="C283" s="539" t="s">
        <v>5090</v>
      </c>
      <c r="D283" s="469">
        <v>10</v>
      </c>
      <c r="E283" s="600">
        <v>90570</v>
      </c>
      <c r="F283" s="601" t="s">
        <v>5103</v>
      </c>
      <c r="G283" s="539" t="s">
        <v>150</v>
      </c>
      <c r="H283" s="466">
        <v>44250</v>
      </c>
      <c r="I283" s="463" t="s">
        <v>5120</v>
      </c>
      <c r="J283" s="477"/>
    </row>
    <row r="284" spans="1:10" s="109" customFormat="1" ht="24" x14ac:dyDescent="0.2">
      <c r="A284" s="786" t="s">
        <v>5121</v>
      </c>
      <c r="B284" s="447" t="s">
        <v>5122</v>
      </c>
      <c r="C284" s="539" t="s">
        <v>5090</v>
      </c>
      <c r="D284" s="469">
        <v>11</v>
      </c>
      <c r="E284" s="600">
        <v>41600</v>
      </c>
      <c r="F284" s="601" t="s">
        <v>5103</v>
      </c>
      <c r="G284" s="539" t="s">
        <v>150</v>
      </c>
      <c r="H284" s="466">
        <v>44250</v>
      </c>
      <c r="I284" s="463" t="s">
        <v>5120</v>
      </c>
      <c r="J284" s="477"/>
    </row>
    <row r="285" spans="1:10" s="109" customFormat="1" ht="24" x14ac:dyDescent="0.2">
      <c r="A285" s="786" t="s">
        <v>5123</v>
      </c>
      <c r="B285" s="447" t="s">
        <v>5124</v>
      </c>
      <c r="C285" s="539" t="s">
        <v>5090</v>
      </c>
      <c r="D285" s="469">
        <v>12</v>
      </c>
      <c r="E285" s="600">
        <v>92100</v>
      </c>
      <c r="F285" s="601" t="s">
        <v>5125</v>
      </c>
      <c r="G285" s="539" t="s">
        <v>150</v>
      </c>
      <c r="H285" s="466">
        <v>44253</v>
      </c>
      <c r="I285" s="463" t="s">
        <v>5111</v>
      </c>
      <c r="J285" s="477"/>
    </row>
    <row r="286" spans="1:10" s="109" customFormat="1" ht="24" x14ac:dyDescent="0.2">
      <c r="A286" s="786" t="s">
        <v>5126</v>
      </c>
      <c r="B286" s="447" t="s">
        <v>5127</v>
      </c>
      <c r="C286" s="539" t="s">
        <v>5090</v>
      </c>
      <c r="D286" s="469">
        <v>13</v>
      </c>
      <c r="E286" s="600">
        <v>50174</v>
      </c>
      <c r="F286" s="601" t="s">
        <v>5103</v>
      </c>
      <c r="G286" s="539" t="s">
        <v>150</v>
      </c>
      <c r="H286" s="466">
        <v>44277</v>
      </c>
      <c r="I286" s="463" t="s">
        <v>5104</v>
      </c>
      <c r="J286" s="477"/>
    </row>
    <row r="287" spans="1:10" s="109" customFormat="1" ht="24" x14ac:dyDescent="0.2">
      <c r="A287" s="786" t="s">
        <v>5128</v>
      </c>
      <c r="B287" s="447" t="s">
        <v>5129</v>
      </c>
      <c r="C287" s="539" t="s">
        <v>5090</v>
      </c>
      <c r="D287" s="469">
        <v>14</v>
      </c>
      <c r="E287" s="600">
        <v>60900</v>
      </c>
      <c r="F287" s="601" t="s">
        <v>5103</v>
      </c>
      <c r="G287" s="539" t="s">
        <v>150</v>
      </c>
      <c r="H287" s="466">
        <v>44263</v>
      </c>
      <c r="I287" s="463" t="s">
        <v>5120</v>
      </c>
      <c r="J287" s="477"/>
    </row>
    <row r="288" spans="1:10" s="109" customFormat="1" ht="24" x14ac:dyDescent="0.2">
      <c r="A288" s="786" t="s">
        <v>5130</v>
      </c>
      <c r="B288" s="447" t="s">
        <v>5131</v>
      </c>
      <c r="C288" s="539" t="s">
        <v>5090</v>
      </c>
      <c r="D288" s="469">
        <v>15</v>
      </c>
      <c r="E288" s="600">
        <v>58493.1</v>
      </c>
      <c r="F288" s="601" t="s">
        <v>4795</v>
      </c>
      <c r="G288" s="539" t="s">
        <v>150</v>
      </c>
      <c r="H288" s="466">
        <v>44249</v>
      </c>
      <c r="I288" s="463" t="s">
        <v>5096</v>
      </c>
      <c r="J288" s="477"/>
    </row>
    <row r="289" spans="1:10" s="109" customFormat="1" ht="24" x14ac:dyDescent="0.2">
      <c r="A289" s="786" t="s">
        <v>5132</v>
      </c>
      <c r="B289" s="447" t="s">
        <v>5133</v>
      </c>
      <c r="C289" s="539" t="s">
        <v>5090</v>
      </c>
      <c r="D289" s="469">
        <v>16</v>
      </c>
      <c r="E289" s="600">
        <v>72570</v>
      </c>
      <c r="F289" s="601" t="s">
        <v>5134</v>
      </c>
      <c r="G289" s="539" t="s">
        <v>150</v>
      </c>
      <c r="H289" s="466">
        <v>44232</v>
      </c>
      <c r="I289" s="463" t="s">
        <v>5135</v>
      </c>
      <c r="J289" s="477"/>
    </row>
    <row r="290" spans="1:10" s="109" customFormat="1" ht="24" x14ac:dyDescent="0.2">
      <c r="A290" s="786" t="s">
        <v>5136</v>
      </c>
      <c r="B290" s="447" t="s">
        <v>5137</v>
      </c>
      <c r="C290" s="539" t="s">
        <v>5090</v>
      </c>
      <c r="D290" s="469">
        <v>17</v>
      </c>
      <c r="E290" s="600">
        <v>67190</v>
      </c>
      <c r="F290" s="601" t="s">
        <v>5138</v>
      </c>
      <c r="G290" s="539" t="s">
        <v>150</v>
      </c>
      <c r="H290" s="466">
        <v>44281</v>
      </c>
      <c r="I290" s="463" t="s">
        <v>5139</v>
      </c>
      <c r="J290" s="477"/>
    </row>
    <row r="291" spans="1:10" s="109" customFormat="1" ht="24" x14ac:dyDescent="0.2">
      <c r="A291" s="786" t="s">
        <v>5140</v>
      </c>
      <c r="B291" s="447" t="s">
        <v>5141</v>
      </c>
      <c r="C291" s="539" t="s">
        <v>5090</v>
      </c>
      <c r="D291" s="469">
        <v>18</v>
      </c>
      <c r="E291" s="600">
        <v>54450</v>
      </c>
      <c r="F291" s="601" t="s">
        <v>5142</v>
      </c>
      <c r="G291" s="539" t="s">
        <v>150</v>
      </c>
      <c r="H291" s="466">
        <v>44292</v>
      </c>
      <c r="I291" s="463" t="s">
        <v>5104</v>
      </c>
      <c r="J291" s="477"/>
    </row>
    <row r="292" spans="1:10" s="109" customFormat="1" ht="24" x14ac:dyDescent="0.2">
      <c r="A292" s="786" t="s">
        <v>5108</v>
      </c>
      <c r="B292" s="447" t="s">
        <v>5143</v>
      </c>
      <c r="C292" s="539" t="s">
        <v>5090</v>
      </c>
      <c r="D292" s="469">
        <v>19</v>
      </c>
      <c r="E292" s="600">
        <v>59340</v>
      </c>
      <c r="F292" s="601" t="s">
        <v>5125</v>
      </c>
      <c r="G292" s="539" t="s">
        <v>150</v>
      </c>
      <c r="H292" s="466">
        <v>44306</v>
      </c>
      <c r="I292" s="463" t="s">
        <v>5111</v>
      </c>
      <c r="J292" s="477"/>
    </row>
    <row r="293" spans="1:10" s="109" customFormat="1" ht="24" x14ac:dyDescent="0.2">
      <c r="A293" s="786" t="s">
        <v>5144</v>
      </c>
      <c r="B293" s="447" t="s">
        <v>5145</v>
      </c>
      <c r="C293" s="539" t="s">
        <v>5090</v>
      </c>
      <c r="D293" s="469">
        <v>20</v>
      </c>
      <c r="E293" s="600">
        <v>65795.759999999995</v>
      </c>
      <c r="F293" s="601" t="s">
        <v>5146</v>
      </c>
      <c r="G293" s="539" t="s">
        <v>150</v>
      </c>
      <c r="H293" s="466">
        <v>44327</v>
      </c>
      <c r="I293" s="463" t="s">
        <v>5111</v>
      </c>
      <c r="J293" s="477"/>
    </row>
    <row r="294" spans="1:10" s="109" customFormat="1" x14ac:dyDescent="0.2">
      <c r="A294" s="995" t="s">
        <v>5147</v>
      </c>
      <c r="B294" s="996"/>
      <c r="C294" s="996"/>
      <c r="D294" s="996"/>
      <c r="E294" s="996"/>
      <c r="F294" s="996"/>
      <c r="G294" s="996"/>
      <c r="H294" s="996"/>
      <c r="I294" s="996"/>
      <c r="J294" s="997"/>
    </row>
    <row r="295" spans="1:10" s="109" customFormat="1" x14ac:dyDescent="0.2">
      <c r="A295" s="995">
        <v>2021</v>
      </c>
      <c r="B295" s="996"/>
      <c r="C295" s="996"/>
      <c r="D295" s="996"/>
      <c r="E295" s="996"/>
      <c r="F295" s="996"/>
      <c r="G295" s="996"/>
      <c r="H295" s="996"/>
      <c r="I295" s="996"/>
      <c r="J295" s="997"/>
    </row>
    <row r="296" spans="1:10" s="109" customFormat="1" ht="48" x14ac:dyDescent="0.2">
      <c r="A296" s="784" t="s">
        <v>5148</v>
      </c>
      <c r="B296" s="539" t="s">
        <v>5149</v>
      </c>
      <c r="C296" s="539" t="s">
        <v>4480</v>
      </c>
      <c r="D296" s="469">
        <v>2</v>
      </c>
      <c r="E296" s="763">
        <v>195500</v>
      </c>
      <c r="F296" s="470" t="s">
        <v>5150</v>
      </c>
      <c r="G296" s="540" t="s">
        <v>150</v>
      </c>
      <c r="H296" s="542">
        <v>44267</v>
      </c>
      <c r="I296" s="469" t="s">
        <v>5151</v>
      </c>
      <c r="J296" s="792"/>
    </row>
    <row r="297" spans="1:10" s="109" customFormat="1" ht="36" x14ac:dyDescent="0.2">
      <c r="A297" s="784" t="s">
        <v>5152</v>
      </c>
      <c r="B297" s="539" t="s">
        <v>5153</v>
      </c>
      <c r="C297" s="539" t="s">
        <v>4480</v>
      </c>
      <c r="D297" s="469"/>
      <c r="E297" s="763"/>
      <c r="F297" s="470"/>
      <c r="G297" s="540" t="s">
        <v>5154</v>
      </c>
      <c r="H297" s="469"/>
      <c r="I297" s="469"/>
      <c r="J297" s="792" t="s">
        <v>5155</v>
      </c>
    </row>
    <row r="298" spans="1:10" s="109" customFormat="1" ht="48" x14ac:dyDescent="0.2">
      <c r="A298" s="784" t="s">
        <v>5156</v>
      </c>
      <c r="B298" s="539" t="s">
        <v>5157</v>
      </c>
      <c r="C298" s="539" t="s">
        <v>4480</v>
      </c>
      <c r="D298" s="469">
        <v>4</v>
      </c>
      <c r="E298" s="763">
        <v>89770</v>
      </c>
      <c r="F298" s="470" t="s">
        <v>5158</v>
      </c>
      <c r="G298" s="540" t="s">
        <v>150</v>
      </c>
      <c r="H298" s="542">
        <v>44309</v>
      </c>
      <c r="I298" s="469" t="s">
        <v>5151</v>
      </c>
      <c r="J298" s="792"/>
    </row>
    <row r="299" spans="1:10" s="109" customFormat="1" ht="48" x14ac:dyDescent="0.2">
      <c r="A299" s="784" t="s">
        <v>5159</v>
      </c>
      <c r="B299" s="539" t="s">
        <v>5160</v>
      </c>
      <c r="C299" s="539" t="s">
        <v>4480</v>
      </c>
      <c r="D299" s="469">
        <v>6</v>
      </c>
      <c r="E299" s="763">
        <v>157925.5</v>
      </c>
      <c r="F299" s="470" t="s">
        <v>5161</v>
      </c>
      <c r="G299" s="540" t="s">
        <v>150</v>
      </c>
      <c r="H299" s="542">
        <v>44364</v>
      </c>
      <c r="I299" s="469" t="s">
        <v>5151</v>
      </c>
      <c r="J299" s="792"/>
    </row>
    <row r="300" spans="1:10" s="109" customFormat="1" ht="48" x14ac:dyDescent="0.2">
      <c r="A300" s="784" t="s">
        <v>5162</v>
      </c>
      <c r="B300" s="539" t="s">
        <v>5163</v>
      </c>
      <c r="C300" s="539" t="s">
        <v>4480</v>
      </c>
      <c r="D300" s="469">
        <v>1</v>
      </c>
      <c r="E300" s="763"/>
      <c r="F300" s="470"/>
      <c r="G300" s="539" t="s">
        <v>5164</v>
      </c>
      <c r="H300" s="469"/>
      <c r="I300" s="469"/>
      <c r="J300" s="792"/>
    </row>
    <row r="301" spans="1:10" s="109" customFormat="1" ht="48" x14ac:dyDescent="0.2">
      <c r="A301" s="784" t="s">
        <v>5165</v>
      </c>
      <c r="B301" s="539" t="s">
        <v>5166</v>
      </c>
      <c r="C301" s="539" t="s">
        <v>4480</v>
      </c>
      <c r="D301" s="469">
        <v>2</v>
      </c>
      <c r="E301" s="763">
        <v>80000</v>
      </c>
      <c r="F301" s="470" t="s">
        <v>5167</v>
      </c>
      <c r="G301" s="540" t="s">
        <v>150</v>
      </c>
      <c r="H301" s="542">
        <v>44314</v>
      </c>
      <c r="I301" s="469" t="s">
        <v>5151</v>
      </c>
      <c r="J301" s="792"/>
    </row>
    <row r="302" spans="1:10" s="109" customFormat="1" ht="48" x14ac:dyDescent="0.2">
      <c r="A302" s="784" t="s">
        <v>5168</v>
      </c>
      <c r="B302" s="539" t="s">
        <v>5169</v>
      </c>
      <c r="C302" s="539" t="s">
        <v>4480</v>
      </c>
      <c r="D302" s="469">
        <v>1</v>
      </c>
      <c r="E302" s="763">
        <v>232589</v>
      </c>
      <c r="F302" s="470" t="s">
        <v>5170</v>
      </c>
      <c r="G302" s="540" t="s">
        <v>150</v>
      </c>
      <c r="H302" s="542">
        <v>44286</v>
      </c>
      <c r="I302" s="469" t="s">
        <v>5151</v>
      </c>
      <c r="J302" s="792"/>
    </row>
    <row r="303" spans="1:10" s="109" customFormat="1" ht="24" x14ac:dyDescent="0.2">
      <c r="A303" s="784" t="s">
        <v>5171</v>
      </c>
      <c r="B303" s="539" t="s">
        <v>5172</v>
      </c>
      <c r="C303" s="539" t="s">
        <v>4480</v>
      </c>
      <c r="D303" s="469"/>
      <c r="E303" s="763"/>
      <c r="F303" s="470"/>
      <c r="G303" s="540" t="s">
        <v>5173</v>
      </c>
      <c r="H303" s="469"/>
      <c r="I303" s="469"/>
      <c r="J303" s="792" t="s">
        <v>5174</v>
      </c>
    </row>
    <row r="304" spans="1:10" s="109" customFormat="1" ht="60" x14ac:dyDescent="0.2">
      <c r="A304" s="784" t="s">
        <v>5175</v>
      </c>
      <c r="B304" s="539" t="s">
        <v>5176</v>
      </c>
      <c r="C304" s="539" t="s">
        <v>4480</v>
      </c>
      <c r="D304" s="469">
        <v>8</v>
      </c>
      <c r="E304" s="763">
        <v>120000</v>
      </c>
      <c r="F304" s="470" t="s">
        <v>5161</v>
      </c>
      <c r="G304" s="540" t="s">
        <v>4578</v>
      </c>
      <c r="H304" s="469"/>
      <c r="I304" s="469" t="s">
        <v>5151</v>
      </c>
      <c r="J304" s="792"/>
    </row>
    <row r="305" spans="1:10" s="109" customFormat="1" ht="24" x14ac:dyDescent="0.2">
      <c r="A305" s="784" t="s">
        <v>5177</v>
      </c>
      <c r="B305" s="539" t="s">
        <v>5172</v>
      </c>
      <c r="C305" s="539" t="s">
        <v>4480</v>
      </c>
      <c r="D305" s="469"/>
      <c r="E305" s="763"/>
      <c r="F305" s="470"/>
      <c r="G305" s="540" t="s">
        <v>5173</v>
      </c>
      <c r="H305" s="469"/>
      <c r="I305" s="469"/>
      <c r="J305" s="792" t="s">
        <v>5174</v>
      </c>
    </row>
    <row r="306" spans="1:10" s="109" customFormat="1" ht="24" x14ac:dyDescent="0.2">
      <c r="A306" s="784" t="s">
        <v>5178</v>
      </c>
      <c r="B306" s="539" t="s">
        <v>5172</v>
      </c>
      <c r="C306" s="539" t="s">
        <v>4480</v>
      </c>
      <c r="D306" s="469"/>
      <c r="E306" s="763"/>
      <c r="F306" s="470"/>
      <c r="G306" s="540" t="s">
        <v>5173</v>
      </c>
      <c r="H306" s="469"/>
      <c r="I306" s="469"/>
      <c r="J306" s="792" t="s">
        <v>5174</v>
      </c>
    </row>
    <row r="307" spans="1:10" s="109" customFormat="1" ht="48" x14ac:dyDescent="0.2">
      <c r="A307" s="784" t="s">
        <v>5179</v>
      </c>
      <c r="B307" s="539" t="s">
        <v>5180</v>
      </c>
      <c r="C307" s="539" t="s">
        <v>4480</v>
      </c>
      <c r="D307" s="469">
        <v>5</v>
      </c>
      <c r="E307" s="763">
        <v>54400</v>
      </c>
      <c r="F307" s="470" t="s">
        <v>5181</v>
      </c>
      <c r="G307" s="540" t="s">
        <v>150</v>
      </c>
      <c r="H307" s="542">
        <v>44323</v>
      </c>
      <c r="I307" s="469" t="s">
        <v>5182</v>
      </c>
      <c r="J307" s="792"/>
    </row>
    <row r="308" spans="1:10" s="109" customFormat="1" ht="36" x14ac:dyDescent="0.2">
      <c r="A308" s="784" t="s">
        <v>5183</v>
      </c>
      <c r="B308" s="539" t="s">
        <v>5172</v>
      </c>
      <c r="C308" s="539" t="s">
        <v>4480</v>
      </c>
      <c r="D308" s="469"/>
      <c r="E308" s="763"/>
      <c r="F308" s="470"/>
      <c r="G308" s="540" t="s">
        <v>5154</v>
      </c>
      <c r="H308" s="469"/>
      <c r="I308" s="469"/>
      <c r="J308" s="792" t="s">
        <v>5155</v>
      </c>
    </row>
    <row r="309" spans="1:10" s="109" customFormat="1" ht="24" x14ac:dyDescent="0.2">
      <c r="A309" s="784" t="s">
        <v>5184</v>
      </c>
      <c r="B309" s="539" t="s">
        <v>5172</v>
      </c>
      <c r="C309" s="539" t="s">
        <v>4480</v>
      </c>
      <c r="D309" s="469"/>
      <c r="E309" s="763"/>
      <c r="F309" s="470"/>
      <c r="G309" s="540" t="s">
        <v>5173</v>
      </c>
      <c r="H309" s="469"/>
      <c r="I309" s="469"/>
      <c r="J309" s="792" t="s">
        <v>5174</v>
      </c>
    </row>
    <row r="310" spans="1:10" s="109" customFormat="1" ht="24" x14ac:dyDescent="0.2">
      <c r="A310" s="784" t="s">
        <v>5185</v>
      </c>
      <c r="B310" s="539" t="s">
        <v>5172</v>
      </c>
      <c r="C310" s="539" t="s">
        <v>4480</v>
      </c>
      <c r="D310" s="469"/>
      <c r="E310" s="763"/>
      <c r="F310" s="470"/>
      <c r="G310" s="540" t="s">
        <v>5173</v>
      </c>
      <c r="H310" s="469"/>
      <c r="I310" s="469"/>
      <c r="J310" s="792" t="s">
        <v>5174</v>
      </c>
    </row>
    <row r="311" spans="1:10" s="109" customFormat="1" ht="24" x14ac:dyDescent="0.2">
      <c r="A311" s="784" t="s">
        <v>5186</v>
      </c>
      <c r="B311" s="539" t="s">
        <v>5172</v>
      </c>
      <c r="C311" s="539" t="s">
        <v>4480</v>
      </c>
      <c r="D311" s="469"/>
      <c r="E311" s="763"/>
      <c r="F311" s="470"/>
      <c r="G311" s="540" t="s">
        <v>5173</v>
      </c>
      <c r="H311" s="469"/>
      <c r="I311" s="469"/>
      <c r="J311" s="792" t="s">
        <v>5174</v>
      </c>
    </row>
    <row r="312" spans="1:10" s="109" customFormat="1" ht="24" x14ac:dyDescent="0.2">
      <c r="A312" s="784" t="s">
        <v>5187</v>
      </c>
      <c r="B312" s="539" t="s">
        <v>5172</v>
      </c>
      <c r="C312" s="539" t="s">
        <v>4480</v>
      </c>
      <c r="D312" s="469"/>
      <c r="E312" s="763"/>
      <c r="F312" s="470"/>
      <c r="G312" s="540" t="s">
        <v>5173</v>
      </c>
      <c r="H312" s="469"/>
      <c r="I312" s="469"/>
      <c r="J312" s="792" t="s">
        <v>5188</v>
      </c>
    </row>
    <row r="313" spans="1:10" s="109" customFormat="1" ht="48" x14ac:dyDescent="0.2">
      <c r="A313" s="784" t="s">
        <v>5189</v>
      </c>
      <c r="B313" s="539" t="s">
        <v>5190</v>
      </c>
      <c r="C313" s="539" t="s">
        <v>4480</v>
      </c>
      <c r="D313" s="469">
        <v>3</v>
      </c>
      <c r="E313" s="763">
        <v>262750</v>
      </c>
      <c r="F313" s="470" t="s">
        <v>5191</v>
      </c>
      <c r="G313" s="540" t="s">
        <v>4578</v>
      </c>
      <c r="H313" s="469"/>
      <c r="I313" s="469" t="s">
        <v>5151</v>
      </c>
      <c r="J313" s="792"/>
    </row>
    <row r="314" spans="1:10" s="109" customFormat="1" ht="24" x14ac:dyDescent="0.2">
      <c r="A314" s="784" t="s">
        <v>5192</v>
      </c>
      <c r="B314" s="539" t="s">
        <v>5172</v>
      </c>
      <c r="C314" s="539" t="s">
        <v>4480</v>
      </c>
      <c r="D314" s="469"/>
      <c r="E314" s="763"/>
      <c r="F314" s="470"/>
      <c r="G314" s="540" t="s">
        <v>5173</v>
      </c>
      <c r="H314" s="469"/>
      <c r="I314" s="469"/>
      <c r="J314" s="792" t="s">
        <v>5193</v>
      </c>
    </row>
    <row r="315" spans="1:10" s="109" customFormat="1" ht="36" x14ac:dyDescent="0.2">
      <c r="A315" s="784" t="s">
        <v>5194</v>
      </c>
      <c r="B315" s="539" t="s">
        <v>5172</v>
      </c>
      <c r="C315" s="539" t="s">
        <v>4480</v>
      </c>
      <c r="D315" s="469"/>
      <c r="E315" s="763"/>
      <c r="F315" s="470"/>
      <c r="G315" s="540" t="s">
        <v>5173</v>
      </c>
      <c r="H315" s="469"/>
      <c r="I315" s="469"/>
      <c r="J315" s="792" t="s">
        <v>5188</v>
      </c>
    </row>
    <row r="316" spans="1:10" s="109" customFormat="1" ht="48" x14ac:dyDescent="0.2">
      <c r="A316" s="784" t="s">
        <v>5195</v>
      </c>
      <c r="B316" s="539" t="s">
        <v>5196</v>
      </c>
      <c r="C316" s="539" t="s">
        <v>4480</v>
      </c>
      <c r="D316" s="451">
        <v>9</v>
      </c>
      <c r="E316" s="764"/>
      <c r="F316" s="470"/>
      <c r="G316" s="450" t="s">
        <v>5197</v>
      </c>
      <c r="H316" s="451"/>
      <c r="I316" s="451"/>
      <c r="J316" s="792" t="s">
        <v>5198</v>
      </c>
    </row>
    <row r="317" spans="1:10" s="109" customFormat="1" ht="72" x14ac:dyDescent="0.2">
      <c r="A317" s="784" t="s">
        <v>5199</v>
      </c>
      <c r="B317" s="539" t="s">
        <v>5200</v>
      </c>
      <c r="C317" s="539" t="s">
        <v>4480</v>
      </c>
      <c r="D317" s="451">
        <v>4</v>
      </c>
      <c r="E317" s="764">
        <v>105600</v>
      </c>
      <c r="F317" s="470" t="s">
        <v>5201</v>
      </c>
      <c r="G317" s="450" t="s">
        <v>150</v>
      </c>
      <c r="H317" s="765">
        <v>44371</v>
      </c>
      <c r="I317" s="451" t="s">
        <v>5202</v>
      </c>
      <c r="J317" s="792" t="s">
        <v>5203</v>
      </c>
    </row>
    <row r="318" spans="1:10" s="109" customFormat="1" ht="36" x14ac:dyDescent="0.2">
      <c r="A318" s="784" t="s">
        <v>5204</v>
      </c>
      <c r="B318" s="539" t="s">
        <v>5205</v>
      </c>
      <c r="C318" s="539" t="s">
        <v>4480</v>
      </c>
      <c r="D318" s="451">
        <v>2</v>
      </c>
      <c r="E318" s="764">
        <v>70638</v>
      </c>
      <c r="F318" s="470" t="s">
        <v>5206</v>
      </c>
      <c r="G318" s="450" t="s">
        <v>150</v>
      </c>
      <c r="H318" s="765">
        <v>44371</v>
      </c>
      <c r="I318" s="451" t="s">
        <v>5202</v>
      </c>
      <c r="J318" s="792" t="s">
        <v>5203</v>
      </c>
    </row>
    <row r="319" spans="1:10" s="109" customFormat="1" ht="36" x14ac:dyDescent="0.2">
      <c r="A319" s="784" t="s">
        <v>5207</v>
      </c>
      <c r="B319" s="539" t="s">
        <v>5208</v>
      </c>
      <c r="C319" s="539" t="s">
        <v>4480</v>
      </c>
      <c r="D319" s="451">
        <v>1</v>
      </c>
      <c r="E319" s="764">
        <v>116991</v>
      </c>
      <c r="F319" s="470" t="s">
        <v>5209</v>
      </c>
      <c r="G319" s="450" t="s">
        <v>150</v>
      </c>
      <c r="H319" s="765">
        <v>44361</v>
      </c>
      <c r="I319" s="451" t="s">
        <v>5210</v>
      </c>
      <c r="J319" s="792" t="s">
        <v>5203</v>
      </c>
    </row>
    <row r="320" spans="1:10" s="109" customFormat="1" ht="48" x14ac:dyDescent="0.2">
      <c r="A320" s="784" t="s">
        <v>5211</v>
      </c>
      <c r="B320" s="539" t="s">
        <v>5212</v>
      </c>
      <c r="C320" s="539" t="s">
        <v>4480</v>
      </c>
      <c r="D320" s="451">
        <v>7</v>
      </c>
      <c r="E320" s="764">
        <v>96000</v>
      </c>
      <c r="F320" s="470" t="s">
        <v>5213</v>
      </c>
      <c r="G320" s="450" t="s">
        <v>150</v>
      </c>
      <c r="H320" s="765">
        <v>44337</v>
      </c>
      <c r="I320" s="451" t="s">
        <v>5151</v>
      </c>
      <c r="J320" s="792"/>
    </row>
    <row r="321" spans="1:10" s="109" customFormat="1" ht="36" x14ac:dyDescent="0.2">
      <c r="A321" s="784" t="s">
        <v>5214</v>
      </c>
      <c r="B321" s="539" t="s">
        <v>5215</v>
      </c>
      <c r="C321" s="539" t="s">
        <v>4480</v>
      </c>
      <c r="D321" s="451">
        <v>1</v>
      </c>
      <c r="E321" s="764">
        <v>65000</v>
      </c>
      <c r="F321" s="470" t="s">
        <v>5216</v>
      </c>
      <c r="G321" s="450" t="s">
        <v>150</v>
      </c>
      <c r="H321" s="765">
        <v>44250</v>
      </c>
      <c r="I321" s="456" t="s">
        <v>5217</v>
      </c>
      <c r="J321" s="792"/>
    </row>
    <row r="322" spans="1:10" s="109" customFormat="1" ht="48" x14ac:dyDescent="0.2">
      <c r="A322" s="784" t="s">
        <v>5218</v>
      </c>
      <c r="B322" s="539" t="s">
        <v>5172</v>
      </c>
      <c r="C322" s="539" t="s">
        <v>4480</v>
      </c>
      <c r="D322" s="451"/>
      <c r="E322" s="764"/>
      <c r="F322" s="470"/>
      <c r="G322" s="450" t="s">
        <v>5173</v>
      </c>
      <c r="H322" s="765"/>
      <c r="I322" s="451"/>
      <c r="J322" s="792" t="s">
        <v>5188</v>
      </c>
    </row>
    <row r="323" spans="1:10" s="109" customFormat="1" ht="36" x14ac:dyDescent="0.2">
      <c r="A323" s="784" t="s">
        <v>5219</v>
      </c>
      <c r="B323" s="539" t="s">
        <v>5172</v>
      </c>
      <c r="C323" s="539" t="s">
        <v>4480</v>
      </c>
      <c r="D323" s="451"/>
      <c r="E323" s="764"/>
      <c r="F323" s="470"/>
      <c r="G323" s="450" t="s">
        <v>5173</v>
      </c>
      <c r="H323" s="765"/>
      <c r="I323" s="451"/>
      <c r="J323" s="792" t="s">
        <v>5188</v>
      </c>
    </row>
    <row r="324" spans="1:10" s="109" customFormat="1" ht="36" x14ac:dyDescent="0.2">
      <c r="A324" s="784" t="s">
        <v>5220</v>
      </c>
      <c r="B324" s="539" t="s">
        <v>5172</v>
      </c>
      <c r="C324" s="539" t="s">
        <v>4480</v>
      </c>
      <c r="D324" s="451"/>
      <c r="E324" s="764"/>
      <c r="F324" s="470"/>
      <c r="G324" s="450" t="s">
        <v>5173</v>
      </c>
      <c r="H324" s="765"/>
      <c r="I324" s="451"/>
      <c r="J324" s="792" t="s">
        <v>5188</v>
      </c>
    </row>
    <row r="325" spans="1:10" s="109" customFormat="1" ht="48" x14ac:dyDescent="0.2">
      <c r="A325" s="784" t="s">
        <v>5221</v>
      </c>
      <c r="B325" s="539" t="s">
        <v>5172</v>
      </c>
      <c r="C325" s="539" t="s">
        <v>4480</v>
      </c>
      <c r="D325" s="451"/>
      <c r="E325" s="764"/>
      <c r="F325" s="470"/>
      <c r="G325" s="450" t="s">
        <v>5173</v>
      </c>
      <c r="H325" s="765"/>
      <c r="I325" s="451"/>
      <c r="J325" s="792" t="s">
        <v>5188</v>
      </c>
    </row>
    <row r="326" spans="1:10" s="109" customFormat="1" ht="48" x14ac:dyDescent="0.2">
      <c r="A326" s="784" t="s">
        <v>5222</v>
      </c>
      <c r="B326" s="539" t="s">
        <v>5172</v>
      </c>
      <c r="C326" s="539" t="s">
        <v>4480</v>
      </c>
      <c r="D326" s="451"/>
      <c r="E326" s="764"/>
      <c r="F326" s="470"/>
      <c r="G326" s="450" t="s">
        <v>5173</v>
      </c>
      <c r="H326" s="451"/>
      <c r="I326" s="451"/>
      <c r="J326" s="792" t="s">
        <v>5188</v>
      </c>
    </row>
    <row r="327" spans="1:10" s="109" customFormat="1" ht="36" x14ac:dyDescent="0.2">
      <c r="A327" s="784" t="s">
        <v>5223</v>
      </c>
      <c r="B327" s="539" t="s">
        <v>5172</v>
      </c>
      <c r="C327" s="539" t="s">
        <v>4480</v>
      </c>
      <c r="D327" s="451"/>
      <c r="E327" s="764"/>
      <c r="F327" s="470"/>
      <c r="G327" s="450" t="s">
        <v>5173</v>
      </c>
      <c r="H327" s="451"/>
      <c r="I327" s="451"/>
      <c r="J327" s="792" t="s">
        <v>5188</v>
      </c>
    </row>
    <row r="328" spans="1:10" s="109" customFormat="1" ht="36" x14ac:dyDescent="0.2">
      <c r="A328" s="784" t="s">
        <v>5224</v>
      </c>
      <c r="B328" s="539" t="s">
        <v>5172</v>
      </c>
      <c r="C328" s="539" t="s">
        <v>4480</v>
      </c>
      <c r="D328" s="451"/>
      <c r="E328" s="764"/>
      <c r="F328" s="470"/>
      <c r="G328" s="450" t="s">
        <v>5173</v>
      </c>
      <c r="H328" s="451"/>
      <c r="I328" s="451"/>
      <c r="J328" s="792" t="s">
        <v>5188</v>
      </c>
    </row>
    <row r="329" spans="1:10" s="109" customFormat="1" x14ac:dyDescent="0.2">
      <c r="A329" s="995" t="s">
        <v>1110</v>
      </c>
      <c r="B329" s="996"/>
      <c r="C329" s="996"/>
      <c r="D329" s="996"/>
      <c r="E329" s="996"/>
      <c r="F329" s="996"/>
      <c r="G329" s="996"/>
      <c r="H329" s="996"/>
      <c r="I329" s="996"/>
      <c r="J329" s="997"/>
    </row>
    <row r="330" spans="1:10" s="109" customFormat="1" ht="60" x14ac:dyDescent="0.2">
      <c r="A330" s="784" t="s">
        <v>5225</v>
      </c>
      <c r="B330" s="539" t="s">
        <v>5226</v>
      </c>
      <c r="C330" s="540" t="s">
        <v>5227</v>
      </c>
      <c r="D330" s="469">
        <v>1</v>
      </c>
      <c r="E330" s="667">
        <v>59332.800000000003</v>
      </c>
      <c r="F330" s="539" t="s">
        <v>5228</v>
      </c>
      <c r="G330" s="539" t="s">
        <v>150</v>
      </c>
      <c r="H330" s="542">
        <v>44312</v>
      </c>
      <c r="I330" s="469" t="s">
        <v>5229</v>
      </c>
      <c r="J330" s="477"/>
    </row>
    <row r="331" spans="1:10" s="109" customFormat="1" ht="60" x14ac:dyDescent="0.2">
      <c r="A331" s="784" t="s">
        <v>5230</v>
      </c>
      <c r="B331" s="470" t="s">
        <v>5231</v>
      </c>
      <c r="C331" s="540" t="s">
        <v>5227</v>
      </c>
      <c r="D331" s="469">
        <v>1</v>
      </c>
      <c r="E331" s="667">
        <v>45000</v>
      </c>
      <c r="F331" s="539" t="s">
        <v>5232</v>
      </c>
      <c r="G331" s="539" t="s">
        <v>150</v>
      </c>
      <c r="H331" s="542">
        <v>44322</v>
      </c>
      <c r="I331" s="469" t="s">
        <v>5233</v>
      </c>
      <c r="J331" s="477"/>
    </row>
    <row r="332" spans="1:10" s="109" customFormat="1" ht="60" x14ac:dyDescent="0.2">
      <c r="A332" s="784" t="s">
        <v>5234</v>
      </c>
      <c r="B332" s="539" t="s">
        <v>5235</v>
      </c>
      <c r="C332" s="540" t="s">
        <v>5227</v>
      </c>
      <c r="D332" s="469">
        <v>1</v>
      </c>
      <c r="E332" s="667">
        <v>172300</v>
      </c>
      <c r="F332" s="539" t="s">
        <v>5236</v>
      </c>
      <c r="G332" s="539" t="s">
        <v>150</v>
      </c>
      <c r="H332" s="542">
        <v>44279</v>
      </c>
      <c r="I332" s="469" t="s">
        <v>5237</v>
      </c>
      <c r="J332" s="477"/>
    </row>
    <row r="333" spans="1:10" s="109" customFormat="1" ht="72" x14ac:dyDescent="0.2">
      <c r="A333" s="784" t="s">
        <v>5238</v>
      </c>
      <c r="B333" s="539" t="s">
        <v>5239</v>
      </c>
      <c r="C333" s="540" t="s">
        <v>5227</v>
      </c>
      <c r="D333" s="469">
        <v>2</v>
      </c>
      <c r="E333" s="667">
        <v>36228.6</v>
      </c>
      <c r="F333" s="539" t="s">
        <v>5240</v>
      </c>
      <c r="G333" s="539" t="s">
        <v>150</v>
      </c>
      <c r="H333" s="542">
        <v>44307</v>
      </c>
      <c r="I333" s="469" t="s">
        <v>5241</v>
      </c>
      <c r="J333" s="477"/>
    </row>
    <row r="334" spans="1:10" s="109" customFormat="1" ht="36" x14ac:dyDescent="0.2">
      <c r="A334" s="784" t="s">
        <v>5242</v>
      </c>
      <c r="B334" s="539" t="s">
        <v>5243</v>
      </c>
      <c r="C334" s="540" t="s">
        <v>5227</v>
      </c>
      <c r="D334" s="469">
        <v>2</v>
      </c>
      <c r="E334" s="667">
        <v>41402.5</v>
      </c>
      <c r="F334" s="539" t="s">
        <v>5244</v>
      </c>
      <c r="G334" s="539" t="s">
        <v>150</v>
      </c>
      <c r="H334" s="542">
        <v>44329</v>
      </c>
      <c r="I334" s="469" t="s">
        <v>5229</v>
      </c>
      <c r="J334" s="477"/>
    </row>
    <row r="335" spans="1:10" s="109" customFormat="1" ht="60" x14ac:dyDescent="0.2">
      <c r="A335" s="784" t="s">
        <v>5245</v>
      </c>
      <c r="B335" s="539" t="s">
        <v>5246</v>
      </c>
      <c r="C335" s="540" t="s">
        <v>5227</v>
      </c>
      <c r="D335" s="469">
        <v>2</v>
      </c>
      <c r="E335" s="667">
        <v>49100</v>
      </c>
      <c r="F335" s="539" t="s">
        <v>5247</v>
      </c>
      <c r="G335" s="539" t="s">
        <v>150</v>
      </c>
      <c r="H335" s="542">
        <v>44323</v>
      </c>
      <c r="I335" s="469" t="s">
        <v>5248</v>
      </c>
      <c r="J335" s="477"/>
    </row>
    <row r="336" spans="1:10" s="109" customFormat="1" ht="48" x14ac:dyDescent="0.2">
      <c r="A336" s="784" t="s">
        <v>5249</v>
      </c>
      <c r="B336" s="539" t="s">
        <v>5250</v>
      </c>
      <c r="C336" s="540" t="s">
        <v>5227</v>
      </c>
      <c r="D336" s="469">
        <v>3</v>
      </c>
      <c r="E336" s="667">
        <v>30260</v>
      </c>
      <c r="F336" s="539" t="s">
        <v>5251</v>
      </c>
      <c r="G336" s="539" t="s">
        <v>150</v>
      </c>
      <c r="H336" s="542">
        <v>44363</v>
      </c>
      <c r="I336" s="469" t="s">
        <v>5229</v>
      </c>
      <c r="J336" s="477"/>
    </row>
    <row r="337" spans="1:10" s="109" customFormat="1" ht="36" x14ac:dyDescent="0.2">
      <c r="A337" s="784" t="s">
        <v>5252</v>
      </c>
      <c r="B337" s="539" t="s">
        <v>5253</v>
      </c>
      <c r="C337" s="540" t="s">
        <v>5227</v>
      </c>
      <c r="D337" s="469">
        <v>3</v>
      </c>
      <c r="E337" s="667">
        <v>64107.7</v>
      </c>
      <c r="F337" s="539" t="s">
        <v>5254</v>
      </c>
      <c r="G337" s="539" t="s">
        <v>150</v>
      </c>
      <c r="H337" s="542">
        <v>44386</v>
      </c>
      <c r="I337" s="469" t="s">
        <v>5233</v>
      </c>
      <c r="J337" s="477"/>
    </row>
    <row r="338" spans="1:10" s="109" customFormat="1" ht="36" x14ac:dyDescent="0.2">
      <c r="A338" s="784" t="s">
        <v>5255</v>
      </c>
      <c r="B338" s="539" t="s">
        <v>5256</v>
      </c>
      <c r="C338" s="540" t="s">
        <v>5227</v>
      </c>
      <c r="D338" s="469">
        <v>4</v>
      </c>
      <c r="E338" s="667">
        <v>65300</v>
      </c>
      <c r="F338" s="539" t="s">
        <v>5257</v>
      </c>
      <c r="G338" s="539" t="s">
        <v>150</v>
      </c>
      <c r="H338" s="542">
        <v>44452</v>
      </c>
      <c r="I338" s="469" t="s">
        <v>5233</v>
      </c>
      <c r="J338" s="477"/>
    </row>
    <row r="339" spans="1:10" s="109" customFormat="1" x14ac:dyDescent="0.2">
      <c r="A339" s="995" t="s">
        <v>5258</v>
      </c>
      <c r="B339" s="996"/>
      <c r="C339" s="996"/>
      <c r="D339" s="996"/>
      <c r="E339" s="996"/>
      <c r="F339" s="996"/>
      <c r="G339" s="996"/>
      <c r="H339" s="996"/>
      <c r="I339" s="996"/>
      <c r="J339" s="997"/>
    </row>
    <row r="340" spans="1:10" s="109" customFormat="1" x14ac:dyDescent="0.2">
      <c r="A340" s="995">
        <v>2020</v>
      </c>
      <c r="B340" s="996"/>
      <c r="C340" s="996"/>
      <c r="D340" s="996"/>
      <c r="E340" s="996"/>
      <c r="F340" s="996"/>
      <c r="G340" s="996"/>
      <c r="H340" s="996"/>
      <c r="I340" s="996"/>
      <c r="J340" s="997"/>
    </row>
    <row r="341" spans="1:10" s="109" customFormat="1" ht="36" x14ac:dyDescent="0.2">
      <c r="A341" s="784" t="s">
        <v>5259</v>
      </c>
      <c r="B341" s="539" t="s">
        <v>5090</v>
      </c>
      <c r="C341" s="540" t="s">
        <v>4480</v>
      </c>
      <c r="D341" s="539" t="s">
        <v>5260</v>
      </c>
      <c r="E341" s="565">
        <v>126000</v>
      </c>
      <c r="F341" s="539" t="s">
        <v>5261</v>
      </c>
      <c r="G341" s="540" t="s">
        <v>150</v>
      </c>
      <c r="H341" s="466">
        <v>44137</v>
      </c>
      <c r="I341" s="760" t="s">
        <v>5262</v>
      </c>
      <c r="J341" s="477"/>
    </row>
    <row r="342" spans="1:10" s="109" customFormat="1" ht="36" x14ac:dyDescent="0.2">
      <c r="A342" s="784" t="s">
        <v>5263</v>
      </c>
      <c r="B342" s="539" t="s">
        <v>5090</v>
      </c>
      <c r="C342" s="539" t="s">
        <v>4480</v>
      </c>
      <c r="D342" s="539" t="s">
        <v>5264</v>
      </c>
      <c r="E342" s="766">
        <v>57040</v>
      </c>
      <c r="F342" s="539" t="s">
        <v>5265</v>
      </c>
      <c r="G342" s="539" t="s">
        <v>150</v>
      </c>
      <c r="H342" s="767">
        <v>44104</v>
      </c>
      <c r="I342" s="557" t="s">
        <v>5266</v>
      </c>
      <c r="J342" s="788"/>
    </row>
    <row r="343" spans="1:10" s="109" customFormat="1" ht="36" x14ac:dyDescent="0.2">
      <c r="A343" s="784" t="s">
        <v>5267</v>
      </c>
      <c r="B343" s="540" t="s">
        <v>5090</v>
      </c>
      <c r="C343" s="540" t="s">
        <v>4480</v>
      </c>
      <c r="D343" s="539" t="s">
        <v>5268</v>
      </c>
      <c r="E343" s="565">
        <v>169000</v>
      </c>
      <c r="F343" s="539" t="s">
        <v>5269</v>
      </c>
      <c r="G343" s="540" t="s">
        <v>150</v>
      </c>
      <c r="H343" s="466">
        <v>44058</v>
      </c>
      <c r="I343" s="760" t="s">
        <v>5270</v>
      </c>
      <c r="J343" s="477"/>
    </row>
    <row r="344" spans="1:10" s="109" customFormat="1" ht="24" x14ac:dyDescent="0.2">
      <c r="A344" s="784" t="s">
        <v>5271</v>
      </c>
      <c r="B344" s="540" t="s">
        <v>5090</v>
      </c>
      <c r="C344" s="540" t="s">
        <v>4480</v>
      </c>
      <c r="D344" s="539" t="s">
        <v>5272</v>
      </c>
      <c r="E344" s="565">
        <v>117600</v>
      </c>
      <c r="F344" s="539" t="s">
        <v>5261</v>
      </c>
      <c r="G344" s="540" t="s">
        <v>150</v>
      </c>
      <c r="H344" s="466">
        <v>44009</v>
      </c>
      <c r="I344" s="760" t="s">
        <v>5273</v>
      </c>
      <c r="J344" s="477"/>
    </row>
    <row r="345" spans="1:10" s="109" customFormat="1" ht="36" x14ac:dyDescent="0.2">
      <c r="A345" s="784" t="s">
        <v>5274</v>
      </c>
      <c r="B345" s="540" t="s">
        <v>5090</v>
      </c>
      <c r="C345" s="540" t="s">
        <v>4480</v>
      </c>
      <c r="D345" s="539" t="s">
        <v>5275</v>
      </c>
      <c r="E345" s="565">
        <v>47200</v>
      </c>
      <c r="F345" s="539" t="s">
        <v>5276</v>
      </c>
      <c r="G345" s="540" t="s">
        <v>150</v>
      </c>
      <c r="H345" s="466">
        <v>44009</v>
      </c>
      <c r="I345" s="760" t="s">
        <v>5277</v>
      </c>
      <c r="J345" s="477"/>
    </row>
    <row r="346" spans="1:10" s="109" customFormat="1" ht="24" x14ac:dyDescent="0.2">
      <c r="A346" s="784" t="s">
        <v>5278</v>
      </c>
      <c r="B346" s="540" t="s">
        <v>5090</v>
      </c>
      <c r="C346" s="540" t="s">
        <v>4480</v>
      </c>
      <c r="D346" s="539" t="s">
        <v>5279</v>
      </c>
      <c r="E346" s="565">
        <v>62000</v>
      </c>
      <c r="F346" s="539" t="s">
        <v>5261</v>
      </c>
      <c r="G346" s="540" t="s">
        <v>150</v>
      </c>
      <c r="H346" s="466">
        <v>43980</v>
      </c>
      <c r="I346" s="760" t="s">
        <v>4845</v>
      </c>
      <c r="J346" s="477"/>
    </row>
    <row r="347" spans="1:10" s="109" customFormat="1" x14ac:dyDescent="0.2">
      <c r="A347" s="1006">
        <v>2021</v>
      </c>
      <c r="B347" s="1007"/>
      <c r="C347" s="1007"/>
      <c r="D347" s="1007"/>
      <c r="E347" s="1007"/>
      <c r="F347" s="1007"/>
      <c r="G347" s="1007"/>
      <c r="H347" s="1007"/>
      <c r="I347" s="1007"/>
      <c r="J347" s="1008"/>
    </row>
    <row r="348" spans="1:10" s="109" customFormat="1" ht="84" x14ac:dyDescent="0.2">
      <c r="A348" s="784" t="s">
        <v>5280</v>
      </c>
      <c r="B348" s="540" t="s">
        <v>4746</v>
      </c>
      <c r="C348" s="540" t="s">
        <v>4480</v>
      </c>
      <c r="D348" s="463" t="s">
        <v>5281</v>
      </c>
      <c r="E348" s="565">
        <v>78182.62</v>
      </c>
      <c r="F348" s="539" t="s">
        <v>5282</v>
      </c>
      <c r="G348" s="540" t="s">
        <v>150</v>
      </c>
      <c r="H348" s="466">
        <v>44400</v>
      </c>
      <c r="I348" s="760" t="s">
        <v>5262</v>
      </c>
      <c r="J348" s="477"/>
    </row>
    <row r="349" spans="1:10" s="109" customFormat="1" ht="60" x14ac:dyDescent="0.2">
      <c r="A349" s="784" t="s">
        <v>5283</v>
      </c>
      <c r="B349" s="540" t="s">
        <v>4746</v>
      </c>
      <c r="C349" s="540" t="s">
        <v>4480</v>
      </c>
      <c r="D349" s="540" t="s">
        <v>5284</v>
      </c>
      <c r="E349" s="565">
        <v>60873.75</v>
      </c>
      <c r="F349" s="539" t="s">
        <v>5285</v>
      </c>
      <c r="G349" s="540" t="s">
        <v>150</v>
      </c>
      <c r="H349" s="466">
        <v>44327</v>
      </c>
      <c r="I349" s="760" t="s">
        <v>5286</v>
      </c>
      <c r="J349" s="477" t="s">
        <v>5287</v>
      </c>
    </row>
    <row r="350" spans="1:10" s="109" customFormat="1" ht="36" x14ac:dyDescent="0.2">
      <c r="A350" s="784" t="s">
        <v>5288</v>
      </c>
      <c r="B350" s="540" t="s">
        <v>4746</v>
      </c>
      <c r="C350" s="540" t="s">
        <v>4480</v>
      </c>
      <c r="D350" s="539" t="s">
        <v>5289</v>
      </c>
      <c r="E350" s="565">
        <v>64656</v>
      </c>
      <c r="F350" s="539" t="s">
        <v>5290</v>
      </c>
      <c r="G350" s="540" t="s">
        <v>4589</v>
      </c>
      <c r="H350" s="466">
        <v>44314</v>
      </c>
      <c r="I350" s="760" t="s">
        <v>5262</v>
      </c>
      <c r="J350" s="477"/>
    </row>
    <row r="351" spans="1:10" s="109" customFormat="1" ht="48" x14ac:dyDescent="0.2">
      <c r="A351" s="784" t="s">
        <v>5291</v>
      </c>
      <c r="B351" s="540" t="s">
        <v>4752</v>
      </c>
      <c r="C351" s="540" t="s">
        <v>4480</v>
      </c>
      <c r="D351" s="539" t="s">
        <v>5292</v>
      </c>
      <c r="E351" s="565">
        <v>142242.79999999999</v>
      </c>
      <c r="F351" s="539" t="s">
        <v>5293</v>
      </c>
      <c r="G351" s="540" t="s">
        <v>150</v>
      </c>
      <c r="H351" s="466">
        <v>44308</v>
      </c>
      <c r="I351" s="760" t="s">
        <v>5286</v>
      </c>
      <c r="J351" s="477" t="s">
        <v>5287</v>
      </c>
    </row>
    <row r="352" spans="1:10" s="109" customFormat="1" x14ac:dyDescent="0.2">
      <c r="A352" s="995" t="s">
        <v>2916</v>
      </c>
      <c r="B352" s="996"/>
      <c r="C352" s="996"/>
      <c r="D352" s="996"/>
      <c r="E352" s="996"/>
      <c r="F352" s="996"/>
      <c r="G352" s="996"/>
      <c r="H352" s="996"/>
      <c r="I352" s="996"/>
      <c r="J352" s="997"/>
    </row>
    <row r="353" spans="1:10" s="109" customFormat="1" x14ac:dyDescent="0.2">
      <c r="A353" s="995"/>
      <c r="B353" s="996"/>
      <c r="C353" s="996"/>
      <c r="D353" s="996"/>
      <c r="E353" s="996"/>
      <c r="F353" s="996"/>
      <c r="G353" s="996"/>
      <c r="H353" s="996"/>
      <c r="I353" s="996"/>
      <c r="J353" s="997"/>
    </row>
    <row r="354" spans="1:10" s="109" customFormat="1" ht="72" x14ac:dyDescent="0.2">
      <c r="A354" s="784" t="s">
        <v>5294</v>
      </c>
      <c r="B354" s="539" t="s">
        <v>4752</v>
      </c>
      <c r="C354" s="470" t="s">
        <v>4480</v>
      </c>
      <c r="D354" s="470" t="s">
        <v>5295</v>
      </c>
      <c r="E354" s="563">
        <v>85999</v>
      </c>
      <c r="F354" s="539" t="s">
        <v>5296</v>
      </c>
      <c r="G354" s="539" t="s">
        <v>150</v>
      </c>
      <c r="H354" s="564">
        <v>44285</v>
      </c>
      <c r="I354" s="470" t="s">
        <v>5297</v>
      </c>
      <c r="J354" s="477"/>
    </row>
    <row r="355" spans="1:10" s="109" customFormat="1" x14ac:dyDescent="0.2">
      <c r="A355" s="1006" t="s">
        <v>4068</v>
      </c>
      <c r="B355" s="1007"/>
      <c r="C355" s="1007"/>
      <c r="D355" s="1007"/>
      <c r="E355" s="1007"/>
      <c r="F355" s="1007"/>
      <c r="G355" s="1007"/>
      <c r="H355" s="1007"/>
      <c r="I355" s="1007"/>
      <c r="J355" s="1008"/>
    </row>
    <row r="356" spans="1:10" s="109" customFormat="1" ht="72" x14ac:dyDescent="0.2">
      <c r="A356" s="784" t="s">
        <v>5298</v>
      </c>
      <c r="B356" s="539" t="s">
        <v>5299</v>
      </c>
      <c r="C356" s="539" t="s">
        <v>4480</v>
      </c>
      <c r="D356" s="540">
        <v>2</v>
      </c>
      <c r="E356" s="565">
        <v>50616</v>
      </c>
      <c r="F356" s="539" t="s">
        <v>5300</v>
      </c>
      <c r="G356" s="539" t="s">
        <v>150</v>
      </c>
      <c r="H356" s="466">
        <v>44427</v>
      </c>
      <c r="I356" s="767" t="s">
        <v>5301</v>
      </c>
      <c r="J356" s="477"/>
    </row>
    <row r="357" spans="1:10" s="109" customFormat="1" ht="84" x14ac:dyDescent="0.2">
      <c r="A357" s="784" t="s">
        <v>5302</v>
      </c>
      <c r="B357" s="539" t="s">
        <v>5303</v>
      </c>
      <c r="C357" s="539" t="s">
        <v>4480</v>
      </c>
      <c r="D357" s="540">
        <v>1</v>
      </c>
      <c r="E357" s="565">
        <v>33900</v>
      </c>
      <c r="F357" s="539" t="s">
        <v>5304</v>
      </c>
      <c r="G357" s="539" t="s">
        <v>150</v>
      </c>
      <c r="H357" s="466">
        <v>44433</v>
      </c>
      <c r="I357" s="463" t="s">
        <v>5305</v>
      </c>
      <c r="J357" s="477"/>
    </row>
    <row r="358" spans="1:10" s="109" customFormat="1" x14ac:dyDescent="0.2">
      <c r="A358" s="995" t="s">
        <v>5306</v>
      </c>
      <c r="B358" s="996"/>
      <c r="C358" s="996"/>
      <c r="D358" s="996"/>
      <c r="E358" s="996"/>
      <c r="F358" s="996"/>
      <c r="G358" s="996"/>
      <c r="H358" s="996"/>
      <c r="I358" s="996"/>
      <c r="J358" s="997"/>
    </row>
    <row r="359" spans="1:10" s="109" customFormat="1" x14ac:dyDescent="0.2">
      <c r="A359" s="995"/>
      <c r="B359" s="996"/>
      <c r="C359" s="996"/>
      <c r="D359" s="996"/>
      <c r="E359" s="996"/>
      <c r="F359" s="996"/>
      <c r="G359" s="996"/>
      <c r="H359" s="996"/>
      <c r="I359" s="996"/>
      <c r="J359" s="997"/>
    </row>
    <row r="360" spans="1:10" s="109" customFormat="1" ht="72" x14ac:dyDescent="0.2">
      <c r="A360" s="784" t="s">
        <v>5307</v>
      </c>
      <c r="B360" s="470" t="s">
        <v>5308</v>
      </c>
      <c r="C360" s="470" t="s">
        <v>5309</v>
      </c>
      <c r="D360" s="470" t="s">
        <v>5310</v>
      </c>
      <c r="E360" s="563">
        <v>73440</v>
      </c>
      <c r="F360" s="539" t="s">
        <v>5311</v>
      </c>
      <c r="G360" s="539" t="s">
        <v>150</v>
      </c>
      <c r="H360" s="564">
        <v>44264</v>
      </c>
      <c r="I360" s="470" t="s">
        <v>5202</v>
      </c>
      <c r="J360" s="792" t="s">
        <v>5312</v>
      </c>
    </row>
    <row r="361" spans="1:10" s="109" customFormat="1" ht="60" x14ac:dyDescent="0.2">
      <c r="A361" s="784" t="s">
        <v>5313</v>
      </c>
      <c r="B361" s="470" t="s">
        <v>5308</v>
      </c>
      <c r="C361" s="470" t="s">
        <v>5309</v>
      </c>
      <c r="D361" s="470" t="s">
        <v>5314</v>
      </c>
      <c r="E361" s="565">
        <v>139900</v>
      </c>
      <c r="F361" s="539" t="s">
        <v>5315</v>
      </c>
      <c r="G361" s="539" t="s">
        <v>150</v>
      </c>
      <c r="H361" s="542">
        <v>44270</v>
      </c>
      <c r="I361" s="470" t="s">
        <v>5202</v>
      </c>
      <c r="J361" s="792" t="s">
        <v>5312</v>
      </c>
    </row>
    <row r="362" spans="1:10" s="109" customFormat="1" ht="72" x14ac:dyDescent="0.2">
      <c r="A362" s="784" t="s">
        <v>5316</v>
      </c>
      <c r="B362" s="470" t="s">
        <v>5308</v>
      </c>
      <c r="C362" s="470" t="s">
        <v>5309</v>
      </c>
      <c r="D362" s="470" t="s">
        <v>5317</v>
      </c>
      <c r="E362" s="565">
        <v>49980</v>
      </c>
      <c r="F362" s="539" t="s">
        <v>5318</v>
      </c>
      <c r="G362" s="539" t="s">
        <v>150</v>
      </c>
      <c r="H362" s="542">
        <v>44286</v>
      </c>
      <c r="I362" s="470" t="s">
        <v>5202</v>
      </c>
      <c r="J362" s="792" t="s">
        <v>5312</v>
      </c>
    </row>
    <row r="363" spans="1:10" s="109" customFormat="1" ht="84" x14ac:dyDescent="0.2">
      <c r="A363" s="784" t="s">
        <v>5319</v>
      </c>
      <c r="B363" s="470" t="s">
        <v>5308</v>
      </c>
      <c r="C363" s="470" t="s">
        <v>5309</v>
      </c>
      <c r="D363" s="470" t="s">
        <v>5320</v>
      </c>
      <c r="E363" s="565">
        <v>76000</v>
      </c>
      <c r="F363" s="540" t="s">
        <v>5321</v>
      </c>
      <c r="G363" s="539" t="s">
        <v>150</v>
      </c>
      <c r="H363" s="542">
        <v>44286</v>
      </c>
      <c r="I363" s="470" t="s">
        <v>5202</v>
      </c>
      <c r="J363" s="792" t="s">
        <v>5312</v>
      </c>
    </row>
    <row r="364" spans="1:10" s="109" customFormat="1" ht="60" x14ac:dyDescent="0.2">
      <c r="A364" s="784" t="s">
        <v>5322</v>
      </c>
      <c r="B364" s="470" t="s">
        <v>5308</v>
      </c>
      <c r="C364" s="470" t="s">
        <v>5309</v>
      </c>
      <c r="D364" s="470" t="s">
        <v>5323</v>
      </c>
      <c r="E364" s="565">
        <v>74850</v>
      </c>
      <c r="F364" s="539" t="s">
        <v>5324</v>
      </c>
      <c r="G364" s="539" t="s">
        <v>150</v>
      </c>
      <c r="H364" s="542">
        <v>44328</v>
      </c>
      <c r="I364" s="470" t="s">
        <v>5202</v>
      </c>
      <c r="J364" s="792" t="s">
        <v>4839</v>
      </c>
    </row>
    <row r="365" spans="1:10" s="109" customFormat="1" ht="72" x14ac:dyDescent="0.2">
      <c r="A365" s="784" t="s">
        <v>5325</v>
      </c>
      <c r="B365" s="470" t="s">
        <v>5308</v>
      </c>
      <c r="C365" s="470" t="s">
        <v>5309</v>
      </c>
      <c r="D365" s="470" t="s">
        <v>5326</v>
      </c>
      <c r="E365" s="565">
        <v>64675</v>
      </c>
      <c r="F365" s="472" t="s">
        <v>5311</v>
      </c>
      <c r="G365" s="539" t="s">
        <v>150</v>
      </c>
      <c r="H365" s="542">
        <v>44364</v>
      </c>
      <c r="I365" s="470" t="s">
        <v>5202</v>
      </c>
      <c r="J365" s="792" t="s">
        <v>5312</v>
      </c>
    </row>
    <row r="366" spans="1:10" s="109" customFormat="1" ht="60" x14ac:dyDescent="0.2">
      <c r="A366" s="784" t="s">
        <v>5327</v>
      </c>
      <c r="B366" s="470" t="s">
        <v>5308</v>
      </c>
      <c r="C366" s="470" t="s">
        <v>5309</v>
      </c>
      <c r="D366" s="470" t="s">
        <v>5328</v>
      </c>
      <c r="E366" s="565">
        <v>66291.679999999993</v>
      </c>
      <c r="F366" s="539" t="s">
        <v>5311</v>
      </c>
      <c r="G366" s="539" t="s">
        <v>150</v>
      </c>
      <c r="H366" s="542">
        <v>44320</v>
      </c>
      <c r="I366" s="470" t="s">
        <v>5202</v>
      </c>
      <c r="J366" s="792" t="s">
        <v>5312</v>
      </c>
    </row>
    <row r="367" spans="1:10" s="109" customFormat="1" ht="72" x14ac:dyDescent="0.2">
      <c r="A367" s="784" t="s">
        <v>5329</v>
      </c>
      <c r="B367" s="470" t="s">
        <v>5308</v>
      </c>
      <c r="C367" s="470" t="s">
        <v>5309</v>
      </c>
      <c r="D367" s="470" t="s">
        <v>5330</v>
      </c>
      <c r="E367" s="565">
        <v>42333.1</v>
      </c>
      <c r="F367" s="539" t="s">
        <v>5311</v>
      </c>
      <c r="G367" s="539" t="s">
        <v>150</v>
      </c>
      <c r="H367" s="542">
        <v>44372</v>
      </c>
      <c r="I367" s="470" t="s">
        <v>5202</v>
      </c>
      <c r="J367" s="792" t="s">
        <v>5312</v>
      </c>
    </row>
    <row r="368" spans="1:10" ht="12.75" thickBot="1" x14ac:dyDescent="0.25">
      <c r="A368" s="795" t="s">
        <v>0</v>
      </c>
      <c r="B368" s="796"/>
      <c r="C368" s="796"/>
      <c r="D368" s="796"/>
      <c r="E368" s="796"/>
      <c r="F368" s="797"/>
      <c r="G368" s="808"/>
      <c r="H368" s="798"/>
      <c r="I368" s="798"/>
      <c r="J368" s="799"/>
    </row>
    <row r="369" spans="1:7" x14ac:dyDescent="0.2">
      <c r="A369" s="36"/>
      <c r="B369" s="23"/>
      <c r="C369" s="23"/>
      <c r="D369" s="23"/>
      <c r="E369" s="23"/>
      <c r="F369" s="543"/>
      <c r="G369" s="36"/>
    </row>
    <row r="370" spans="1:7" x14ac:dyDescent="0.2">
      <c r="A370" s="17"/>
      <c r="B370" s="17"/>
      <c r="C370" s="17"/>
      <c r="D370" s="17"/>
      <c r="E370" s="17"/>
      <c r="F370" s="17"/>
      <c r="G370" s="36"/>
    </row>
    <row r="371" spans="1:7" x14ac:dyDescent="0.2">
      <c r="A371" s="17"/>
    </row>
    <row r="372" spans="1:7" x14ac:dyDescent="0.2">
      <c r="A372" s="17"/>
    </row>
    <row r="373" spans="1:7" x14ac:dyDescent="0.2">
      <c r="A373" s="17"/>
    </row>
  </sheetData>
  <mergeCells count="38">
    <mergeCell ref="A352:J352"/>
    <mergeCell ref="A353:J353"/>
    <mergeCell ref="A355:J355"/>
    <mergeCell ref="A358:J358"/>
    <mergeCell ref="A359:J359"/>
    <mergeCell ref="A347:J347"/>
    <mergeCell ref="A245:J245"/>
    <mergeCell ref="A247:J247"/>
    <mergeCell ref="A250:J250"/>
    <mergeCell ref="A259:J259"/>
    <mergeCell ref="A260:J260"/>
    <mergeCell ref="A274:J274"/>
    <mergeCell ref="A294:J294"/>
    <mergeCell ref="A295:J295"/>
    <mergeCell ref="A329:J329"/>
    <mergeCell ref="A339:J339"/>
    <mergeCell ref="A340:J340"/>
    <mergeCell ref="A244:J244"/>
    <mergeCell ref="A151:J151"/>
    <mergeCell ref="A152:J152"/>
    <mergeCell ref="A160:J160"/>
    <mergeCell ref="A202:J202"/>
    <mergeCell ref="A203:J203"/>
    <mergeCell ref="A210:J210"/>
    <mergeCell ref="A168:J168"/>
    <mergeCell ref="A169:J169"/>
    <mergeCell ref="A224:J224"/>
    <mergeCell ref="A225:J225"/>
    <mergeCell ref="A236:J236"/>
    <mergeCell ref="A237:J237"/>
    <mergeCell ref="A239:J239"/>
    <mergeCell ref="A140:J140"/>
    <mergeCell ref="A144:J144"/>
    <mergeCell ref="A6:J6"/>
    <mergeCell ref="A7:J7"/>
    <mergeCell ref="A125:J125"/>
    <mergeCell ref="A126:J126"/>
    <mergeCell ref="A139:J139"/>
  </mergeCells>
  <phoneticPr fontId="11" type="noConversion"/>
  <conditionalFormatting sqref="G84:G89 G123:G124 G101:G118 G91:G99">
    <cfRule type="containsText" dxfId="3" priority="1" operator="containsText" text="CONTRATADO">
      <formula>NOT(ISERROR(SEARCH(("CONTRATADO"),(G84))))</formula>
    </cfRule>
  </conditionalFormatting>
  <conditionalFormatting sqref="G84:G89 G123:G124 G101:G118 G91:G99">
    <cfRule type="containsText" dxfId="2" priority="2" operator="containsText" text="ADJUDICADO">
      <formula>NOT(ISERROR(SEARCH(("ADJUDICADO"),(G84))))</formula>
    </cfRule>
  </conditionalFormatting>
  <conditionalFormatting sqref="G84:G89 G123:G124 G101:G118 G91:G99">
    <cfRule type="containsText" dxfId="1" priority="3" operator="containsText" text="DESIERTO">
      <formula>NOT(ISERROR(SEARCH(("DESIERTO"),(G84))))</formula>
    </cfRule>
  </conditionalFormatting>
  <conditionalFormatting sqref="G84:G89 G123:G124 G101:G118 G91:G99">
    <cfRule type="containsText" dxfId="0" priority="4" operator="containsText" text="DESIERTO">
      <formula>NOT(ISERROR(SEARCH(("DESIERTO"),(G84))))</formula>
    </cfRule>
  </conditionalFormatting>
  <printOptions horizontalCentered="1"/>
  <pageMargins left="0.25" right="0.25" top="0.75" bottom="0.75" header="0.3" footer="0.3"/>
  <pageSetup paperSize="9" scale="6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extLst>
    <ext xmlns:x14="http://schemas.microsoft.com/office/spreadsheetml/2009/9/main" uri="{CCE6A557-97BC-4b89-ADB6-D9C93CAAB3DF}">
      <x14:dataValidations xmlns:xm="http://schemas.microsoft.com/office/excel/2006/main" count="1">
        <x14:dataValidation type="list" allowBlank="1" xr:uid="{00000000-0002-0000-0E00-000000000000}">
          <x14:formula1>
            <xm:f>'C:\Users\Administrador\Downloads\[SEGUIMIENTO A LAS CONTRATACIONES 26-01-21 (1).xlsx]AUXILIAR'!#REF!</xm:f>
          </x14:formula1>
          <xm:sqref>G8:G124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rgb="FF92D050"/>
    <pageSetUpPr fitToPage="1"/>
  </sheetPr>
  <dimension ref="A1:W12"/>
  <sheetViews>
    <sheetView zoomScale="80" zoomScaleNormal="80" zoomScaleSheetLayoutView="100" zoomScalePageLayoutView="85" workbookViewId="0">
      <selection activeCell="D31" sqref="D31"/>
    </sheetView>
  </sheetViews>
  <sheetFormatPr baseColWidth="10" defaultColWidth="11.42578125" defaultRowHeight="12" x14ac:dyDescent="0.2"/>
  <cols>
    <col min="1" max="1" width="70.5703125" style="3" customWidth="1"/>
    <col min="2" max="2" width="34.7109375" style="3" customWidth="1"/>
    <col min="3" max="3" width="37.42578125" style="109" customWidth="1"/>
    <col min="4" max="4" width="30.28515625" style="3" customWidth="1"/>
    <col min="5" max="5" width="20.85546875" style="94" customWidth="1"/>
    <col min="6" max="6" width="29.7109375" style="3" customWidth="1"/>
    <col min="7" max="7" width="28" style="3" customWidth="1"/>
    <col min="8" max="8" width="18.85546875" style="3" customWidth="1"/>
    <col min="9" max="16384" width="11.42578125" style="3"/>
  </cols>
  <sheetData>
    <row r="1" spans="1:23" s="5" customFormat="1" x14ac:dyDescent="0.2">
      <c r="A1" s="110" t="s">
        <v>448</v>
      </c>
      <c r="B1" s="110"/>
      <c r="C1" s="110"/>
      <c r="D1" s="110"/>
      <c r="E1" s="110"/>
      <c r="F1" s="110"/>
      <c r="G1" s="110"/>
    </row>
    <row r="2" spans="1:23" s="5" customFormat="1" x14ac:dyDescent="0.2">
      <c r="A2" s="110" t="s">
        <v>366</v>
      </c>
      <c r="B2" s="110"/>
      <c r="C2" s="110"/>
      <c r="D2" s="110"/>
      <c r="E2" s="110"/>
      <c r="F2" s="110"/>
      <c r="G2" s="110"/>
      <c r="H2" s="110"/>
      <c r="I2" s="110"/>
      <c r="J2" s="110"/>
      <c r="K2" s="110"/>
      <c r="L2" s="110"/>
      <c r="M2" s="110"/>
      <c r="N2" s="110"/>
      <c r="O2" s="110"/>
      <c r="P2" s="110"/>
      <c r="Q2" s="110"/>
      <c r="R2" s="110"/>
      <c r="S2" s="110"/>
      <c r="T2" s="110"/>
      <c r="U2" s="110"/>
      <c r="V2" s="110"/>
      <c r="W2" s="110"/>
    </row>
    <row r="3" spans="1:23" ht="12.75" thickBot="1" x14ac:dyDescent="0.25">
      <c r="A3" s="13"/>
      <c r="B3" s="13"/>
      <c r="C3" s="13"/>
      <c r="D3" s="16"/>
      <c r="E3" s="16"/>
      <c r="F3" s="16"/>
    </row>
    <row r="4" spans="1:23" ht="12.75" thickBot="1" x14ac:dyDescent="0.25">
      <c r="A4" s="1012" t="s">
        <v>45</v>
      </c>
      <c r="B4" s="1012" t="s">
        <v>375</v>
      </c>
      <c r="C4" s="1012" t="s">
        <v>376</v>
      </c>
      <c r="D4" s="176" t="s">
        <v>473</v>
      </c>
      <c r="E4" s="176" t="s">
        <v>474</v>
      </c>
      <c r="F4" s="233" t="s">
        <v>475</v>
      </c>
      <c r="G4" s="1012" t="s">
        <v>60</v>
      </c>
      <c r="H4" s="1012" t="s">
        <v>128</v>
      </c>
    </row>
    <row r="5" spans="1:23" ht="12.75" customHeight="1" thickBot="1" x14ac:dyDescent="0.25">
      <c r="A5" s="1013"/>
      <c r="B5" s="1013"/>
      <c r="C5" s="1013"/>
      <c r="D5" s="177" t="s">
        <v>373</v>
      </c>
      <c r="E5" s="177" t="s">
        <v>373</v>
      </c>
      <c r="F5" s="177" t="s">
        <v>373</v>
      </c>
      <c r="G5" s="1014"/>
      <c r="H5" s="1014"/>
    </row>
    <row r="6" spans="1:23" ht="81.75" customHeight="1" x14ac:dyDescent="0.2">
      <c r="A6" s="666" t="s">
        <v>5403</v>
      </c>
      <c r="B6" s="607" t="s">
        <v>719</v>
      </c>
      <c r="C6" s="539" t="s">
        <v>5404</v>
      </c>
      <c r="D6" s="607" t="s">
        <v>719</v>
      </c>
      <c r="E6" s="236">
        <v>349173.03</v>
      </c>
      <c r="F6" s="236"/>
      <c r="G6" s="463" t="s">
        <v>5405</v>
      </c>
      <c r="H6" s="472" t="s">
        <v>275</v>
      </c>
    </row>
    <row r="7" spans="1:23" s="109" customFormat="1" ht="81.75" customHeight="1" x14ac:dyDescent="0.2">
      <c r="A7" s="666" t="s">
        <v>5406</v>
      </c>
      <c r="B7" s="539" t="s">
        <v>5407</v>
      </c>
      <c r="C7" s="607" t="s">
        <v>719</v>
      </c>
      <c r="D7" s="607" t="s">
        <v>719</v>
      </c>
      <c r="E7" s="668" t="s">
        <v>719</v>
      </c>
      <c r="F7" s="236">
        <v>589938.9</v>
      </c>
      <c r="G7" s="463" t="s">
        <v>5405</v>
      </c>
      <c r="H7" s="472" t="s">
        <v>5408</v>
      </c>
    </row>
    <row r="8" spans="1:23" s="109" customFormat="1" ht="81.75" customHeight="1" thickBot="1" x14ac:dyDescent="0.25">
      <c r="A8" s="666" t="s">
        <v>5409</v>
      </c>
      <c r="B8" s="606"/>
      <c r="C8" s="605" t="s">
        <v>5410</v>
      </c>
      <c r="D8" s="607" t="s">
        <v>719</v>
      </c>
      <c r="E8" s="236">
        <v>240641.82</v>
      </c>
      <c r="F8" s="236">
        <v>301788.52</v>
      </c>
      <c r="G8" s="463" t="s">
        <v>5405</v>
      </c>
      <c r="H8" s="472" t="s">
        <v>5411</v>
      </c>
    </row>
    <row r="9" spans="1:23" ht="12.75" thickBot="1" x14ac:dyDescent="0.25">
      <c r="A9" s="84" t="s">
        <v>46</v>
      </c>
      <c r="B9" s="40"/>
      <c r="C9" s="40"/>
      <c r="D9" s="33"/>
      <c r="E9" s="669" t="e">
        <f>E6+E7+E8</f>
        <v>#VALUE!</v>
      </c>
      <c r="F9" s="220"/>
      <c r="G9" s="35"/>
      <c r="H9" s="35"/>
    </row>
    <row r="10" spans="1:23" x14ac:dyDescent="0.2">
      <c r="A10" s="23"/>
      <c r="B10" s="23"/>
      <c r="C10" s="23"/>
      <c r="D10" s="2"/>
      <c r="E10" s="2"/>
      <c r="F10" s="2"/>
    </row>
    <row r="11" spans="1:23" x14ac:dyDescent="0.2">
      <c r="A11" s="17" t="s">
        <v>61</v>
      </c>
      <c r="B11" s="17"/>
      <c r="C11" s="17"/>
      <c r="D11" s="2"/>
      <c r="E11" s="2"/>
      <c r="F11" s="2"/>
    </row>
    <row r="12" spans="1:23" x14ac:dyDescent="0.2">
      <c r="A12" s="1" t="s">
        <v>129</v>
      </c>
      <c r="B12" s="1"/>
      <c r="C12" s="1"/>
      <c r="D12" s="2"/>
      <c r="E12" s="2"/>
      <c r="F12" s="2"/>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73"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V282"/>
  <sheetViews>
    <sheetView topLeftCell="A208" zoomScale="80" zoomScaleNormal="80" zoomScaleSheetLayoutView="100" zoomScalePageLayoutView="85" workbookViewId="0">
      <selection activeCell="E271" sqref="E271"/>
    </sheetView>
  </sheetViews>
  <sheetFormatPr baseColWidth="10" defaultColWidth="11.42578125" defaultRowHeight="12" x14ac:dyDescent="0.2"/>
  <cols>
    <col min="1" max="1" width="43.42578125" style="221" customWidth="1"/>
    <col min="2" max="2" width="60.85546875" style="221" customWidth="1"/>
    <col min="3" max="3" width="41.28515625" style="482" customWidth="1"/>
    <col min="4" max="8" width="15.5703125" style="221" customWidth="1"/>
    <col min="9" max="16384" width="11.42578125" style="221"/>
  </cols>
  <sheetData>
    <row r="1" spans="1:22" s="518" customFormat="1" x14ac:dyDescent="0.2">
      <c r="A1" s="227" t="s">
        <v>449</v>
      </c>
      <c r="B1" s="227"/>
      <c r="C1" s="517"/>
      <c r="D1" s="227"/>
      <c r="E1" s="227"/>
      <c r="F1" s="227"/>
      <c r="G1" s="227"/>
      <c r="H1" s="227"/>
    </row>
    <row r="2" spans="1:22" s="520" customFormat="1" x14ac:dyDescent="0.2">
      <c r="A2" s="110" t="s">
        <v>366</v>
      </c>
      <c r="B2" s="110"/>
      <c r="C2" s="519"/>
      <c r="D2" s="110"/>
      <c r="E2" s="110"/>
      <c r="F2" s="110"/>
      <c r="G2" s="110"/>
      <c r="H2" s="110"/>
      <c r="I2" s="110"/>
      <c r="J2" s="110"/>
      <c r="K2" s="110"/>
      <c r="L2" s="110"/>
      <c r="M2" s="110"/>
      <c r="N2" s="110"/>
      <c r="O2" s="110"/>
      <c r="P2" s="110"/>
      <c r="Q2" s="110"/>
      <c r="R2" s="110"/>
      <c r="S2" s="110"/>
      <c r="T2" s="110"/>
      <c r="U2" s="110"/>
      <c r="V2" s="110"/>
    </row>
    <row r="3" spans="1:22" ht="12.75" thickBot="1" x14ac:dyDescent="0.25"/>
    <row r="4" spans="1:22" ht="12.75" thickBot="1" x14ac:dyDescent="0.25">
      <c r="A4" s="1019" t="s">
        <v>383</v>
      </c>
      <c r="B4" s="1019" t="s">
        <v>106</v>
      </c>
      <c r="C4" s="1016" t="s">
        <v>382</v>
      </c>
      <c r="D4" s="1017"/>
      <c r="E4" s="1017"/>
      <c r="F4" s="1017"/>
      <c r="G4" s="1017"/>
      <c r="H4" s="1018"/>
    </row>
    <row r="5" spans="1:22" s="224" customFormat="1" ht="13.5" customHeight="1" thickBot="1" x14ac:dyDescent="0.25">
      <c r="A5" s="1020"/>
      <c r="B5" s="1020"/>
      <c r="C5" s="483" t="s">
        <v>381</v>
      </c>
      <c r="D5" s="250" t="s">
        <v>380</v>
      </c>
      <c r="E5" s="226" t="s">
        <v>379</v>
      </c>
      <c r="F5" s="225" t="s">
        <v>378</v>
      </c>
      <c r="G5" s="225" t="s">
        <v>626</v>
      </c>
      <c r="H5" s="225" t="s">
        <v>478</v>
      </c>
    </row>
    <row r="6" spans="1:22" x14ac:dyDescent="0.2">
      <c r="A6" s="826"/>
      <c r="B6" s="827"/>
      <c r="C6" s="484"/>
      <c r="D6" s="828"/>
      <c r="E6" s="829"/>
      <c r="F6" s="830"/>
      <c r="G6" s="830"/>
      <c r="H6" s="830"/>
    </row>
    <row r="7" spans="1:22" x14ac:dyDescent="0.2">
      <c r="A7" s="336" t="s">
        <v>47</v>
      </c>
      <c r="B7" s="330" t="s">
        <v>627</v>
      </c>
      <c r="C7" s="485" t="s">
        <v>628</v>
      </c>
      <c r="D7" s="331" t="s">
        <v>629</v>
      </c>
      <c r="E7" s="332">
        <v>2004</v>
      </c>
      <c r="F7" s="331" t="s">
        <v>630</v>
      </c>
      <c r="G7" s="831">
        <v>3571008.25</v>
      </c>
      <c r="H7" s="831">
        <v>3566334</v>
      </c>
    </row>
    <row r="8" spans="1:22" x14ac:dyDescent="0.2">
      <c r="A8" s="337"/>
      <c r="B8" s="333"/>
      <c r="C8" s="348"/>
      <c r="D8" s="334"/>
      <c r="E8" s="335"/>
      <c r="F8" s="334"/>
      <c r="G8" s="832"/>
      <c r="H8" s="832"/>
    </row>
    <row r="9" spans="1:22" x14ac:dyDescent="0.2">
      <c r="A9" s="336" t="s">
        <v>48</v>
      </c>
      <c r="B9" s="330" t="s">
        <v>627</v>
      </c>
      <c r="C9" s="485" t="s">
        <v>628</v>
      </c>
      <c r="D9" s="331" t="s">
        <v>629</v>
      </c>
      <c r="E9" s="332">
        <v>2013</v>
      </c>
      <c r="F9" s="331" t="s">
        <v>630</v>
      </c>
      <c r="G9" s="831">
        <v>29769.24</v>
      </c>
      <c r="H9" s="831">
        <v>822081.99</v>
      </c>
    </row>
    <row r="10" spans="1:22" x14ac:dyDescent="0.2">
      <c r="A10" s="337"/>
      <c r="B10" s="333"/>
      <c r="C10" s="348"/>
      <c r="D10" s="334"/>
      <c r="E10" s="335"/>
      <c r="F10" s="334"/>
      <c r="G10" s="832"/>
      <c r="H10" s="832"/>
    </row>
    <row r="11" spans="1:22" x14ac:dyDescent="0.2">
      <c r="A11" s="336" t="s">
        <v>631</v>
      </c>
      <c r="B11" s="330" t="s">
        <v>627</v>
      </c>
      <c r="C11" s="485" t="s">
        <v>628</v>
      </c>
      <c r="D11" s="331" t="s">
        <v>629</v>
      </c>
      <c r="E11" s="332"/>
      <c r="F11" s="331" t="s">
        <v>630</v>
      </c>
      <c r="G11" s="831">
        <f>G13+G14+G15+G16</f>
        <v>14049262.169999998</v>
      </c>
      <c r="H11" s="831">
        <f>H13+H14+H15+H16+H17</f>
        <v>11968640.700000001</v>
      </c>
    </row>
    <row r="12" spans="1:22" x14ac:dyDescent="0.2">
      <c r="A12" s="336"/>
      <c r="B12" s="333"/>
      <c r="C12" s="348"/>
      <c r="D12" s="334"/>
      <c r="E12" s="335"/>
      <c r="F12" s="334"/>
      <c r="G12" s="832"/>
      <c r="H12" s="832"/>
    </row>
    <row r="13" spans="1:22" x14ac:dyDescent="0.2">
      <c r="A13" s="337" t="s">
        <v>632</v>
      </c>
      <c r="B13" s="333" t="s">
        <v>627</v>
      </c>
      <c r="C13" s="348" t="s">
        <v>628</v>
      </c>
      <c r="D13" s="334" t="s">
        <v>629</v>
      </c>
      <c r="E13" s="335">
        <v>2018</v>
      </c>
      <c r="F13" s="334" t="s">
        <v>630</v>
      </c>
      <c r="G13" s="832">
        <v>3848577.61</v>
      </c>
      <c r="H13" s="832">
        <v>3785117.74</v>
      </c>
    </row>
    <row r="14" spans="1:22" x14ac:dyDescent="0.2">
      <c r="A14" s="337" t="s">
        <v>633</v>
      </c>
      <c r="B14" s="333" t="s">
        <v>627</v>
      </c>
      <c r="C14" s="348" t="s">
        <v>628</v>
      </c>
      <c r="D14" s="334" t="s">
        <v>629</v>
      </c>
      <c r="E14" s="335">
        <v>2020</v>
      </c>
      <c r="F14" s="334" t="s">
        <v>630</v>
      </c>
      <c r="G14" s="832">
        <v>1423965.11</v>
      </c>
      <c r="H14" s="832">
        <v>1309831.31</v>
      </c>
    </row>
    <row r="15" spans="1:22" x14ac:dyDescent="0.2">
      <c r="A15" s="337" t="s">
        <v>634</v>
      </c>
      <c r="B15" s="333" t="s">
        <v>627</v>
      </c>
      <c r="C15" s="348" t="s">
        <v>628</v>
      </c>
      <c r="D15" s="334" t="s">
        <v>629</v>
      </c>
      <c r="E15" s="335">
        <v>2020</v>
      </c>
      <c r="F15" s="334" t="s">
        <v>630</v>
      </c>
      <c r="G15" s="832">
        <v>4012539</v>
      </c>
      <c r="H15" s="832">
        <v>0</v>
      </c>
    </row>
    <row r="16" spans="1:22" x14ac:dyDescent="0.2">
      <c r="A16" s="337" t="s">
        <v>635</v>
      </c>
      <c r="B16" s="333" t="s">
        <v>627</v>
      </c>
      <c r="C16" s="348" t="s">
        <v>628</v>
      </c>
      <c r="D16" s="334" t="s">
        <v>629</v>
      </c>
      <c r="E16" s="335">
        <v>2016</v>
      </c>
      <c r="F16" s="334" t="s">
        <v>630</v>
      </c>
      <c r="G16" s="832">
        <v>4764180.45</v>
      </c>
      <c r="H16" s="832">
        <v>3233699.59</v>
      </c>
    </row>
    <row r="17" spans="1:8" x14ac:dyDescent="0.2">
      <c r="A17" s="337" t="s">
        <v>636</v>
      </c>
      <c r="B17" s="333" t="s">
        <v>627</v>
      </c>
      <c r="C17" s="348" t="s">
        <v>628</v>
      </c>
      <c r="D17" s="334" t="s">
        <v>629</v>
      </c>
      <c r="E17" s="335" t="s">
        <v>637</v>
      </c>
      <c r="F17" s="334" t="s">
        <v>630</v>
      </c>
      <c r="G17" s="832">
        <v>0</v>
      </c>
      <c r="H17" s="832">
        <v>3639992.06</v>
      </c>
    </row>
    <row r="18" spans="1:8" x14ac:dyDescent="0.2">
      <c r="A18" s="337"/>
      <c r="B18" s="333"/>
      <c r="C18" s="485"/>
      <c r="D18" s="334"/>
      <c r="E18" s="335"/>
      <c r="F18" s="334"/>
      <c r="G18" s="832"/>
      <c r="H18" s="832"/>
    </row>
    <row r="19" spans="1:8" x14ac:dyDescent="0.2">
      <c r="A19" s="336" t="s">
        <v>50</v>
      </c>
      <c r="B19" s="330" t="s">
        <v>627</v>
      </c>
      <c r="C19" s="485" t="s">
        <v>628</v>
      </c>
      <c r="D19" s="331" t="s">
        <v>629</v>
      </c>
      <c r="E19" s="332"/>
      <c r="F19" s="331" t="s">
        <v>630</v>
      </c>
      <c r="G19" s="831"/>
      <c r="H19" s="831"/>
    </row>
    <row r="20" spans="1:8" x14ac:dyDescent="0.2">
      <c r="A20" s="337" t="s">
        <v>638</v>
      </c>
      <c r="B20" s="333"/>
      <c r="C20" s="348"/>
      <c r="D20" s="334"/>
      <c r="E20" s="335" t="s">
        <v>637</v>
      </c>
      <c r="F20" s="334" t="s">
        <v>630</v>
      </c>
      <c r="G20" s="832">
        <v>0</v>
      </c>
      <c r="H20" s="832">
        <v>15626</v>
      </c>
    </row>
    <row r="21" spans="1:8" x14ac:dyDescent="0.2">
      <c r="A21" s="337"/>
      <c r="B21" s="333"/>
      <c r="C21" s="348"/>
      <c r="D21" s="334"/>
      <c r="E21" s="335"/>
      <c r="F21" s="334"/>
      <c r="G21" s="832"/>
      <c r="H21" s="832"/>
    </row>
    <row r="22" spans="1:8" x14ac:dyDescent="0.2">
      <c r="A22" s="336" t="s">
        <v>51</v>
      </c>
      <c r="B22" s="330" t="s">
        <v>627</v>
      </c>
      <c r="C22" s="485" t="s">
        <v>628</v>
      </c>
      <c r="D22" s="331" t="s">
        <v>629</v>
      </c>
      <c r="E22" s="332" t="s">
        <v>639</v>
      </c>
      <c r="F22" s="331" t="s">
        <v>630</v>
      </c>
      <c r="G22" s="831">
        <f>G24+G25+G26+G27+G28+G29+G31+G30+G32</f>
        <v>9699103.0999999996</v>
      </c>
      <c r="H22" s="831">
        <f>H24+H25+H26+H27+H28+H29+H30+H31+H32</f>
        <v>20926313.739999998</v>
      </c>
    </row>
    <row r="23" spans="1:8" x14ac:dyDescent="0.2">
      <c r="A23" s="337"/>
      <c r="B23" s="333"/>
      <c r="C23" s="348"/>
      <c r="D23" s="334"/>
      <c r="E23" s="335"/>
      <c r="F23" s="334"/>
      <c r="G23" s="832"/>
      <c r="H23" s="832"/>
    </row>
    <row r="24" spans="1:8" x14ac:dyDescent="0.2">
      <c r="A24" s="337" t="s">
        <v>640</v>
      </c>
      <c r="B24" s="330" t="s">
        <v>627</v>
      </c>
      <c r="C24" s="485" t="s">
        <v>628</v>
      </c>
      <c r="D24" s="334" t="s">
        <v>629</v>
      </c>
      <c r="E24" s="335" t="s">
        <v>639</v>
      </c>
      <c r="F24" s="334" t="s">
        <v>630</v>
      </c>
      <c r="G24" s="832">
        <v>211.54</v>
      </c>
      <c r="H24" s="832">
        <v>211.54</v>
      </c>
    </row>
    <row r="25" spans="1:8" x14ac:dyDescent="0.2">
      <c r="A25" s="337" t="s">
        <v>641</v>
      </c>
      <c r="B25" s="330" t="s">
        <v>627</v>
      </c>
      <c r="C25" s="485" t="s">
        <v>628</v>
      </c>
      <c r="D25" s="334" t="s">
        <v>629</v>
      </c>
      <c r="E25" s="335" t="s">
        <v>639</v>
      </c>
      <c r="F25" s="334" t="s">
        <v>630</v>
      </c>
      <c r="G25" s="832">
        <v>769797.11</v>
      </c>
      <c r="H25" s="832">
        <v>777713.15</v>
      </c>
    </row>
    <row r="26" spans="1:8" x14ac:dyDescent="0.2">
      <c r="A26" s="337" t="s">
        <v>642</v>
      </c>
      <c r="B26" s="330" t="s">
        <v>627</v>
      </c>
      <c r="C26" s="485" t="s">
        <v>628</v>
      </c>
      <c r="D26" s="334" t="s">
        <v>629</v>
      </c>
      <c r="E26" s="335" t="s">
        <v>639</v>
      </c>
      <c r="F26" s="334" t="s">
        <v>630</v>
      </c>
      <c r="G26" s="832">
        <v>2749412.9</v>
      </c>
      <c r="H26" s="832">
        <v>8556943.1899999995</v>
      </c>
    </row>
    <row r="27" spans="1:8" x14ac:dyDescent="0.2">
      <c r="A27" s="337" t="s">
        <v>643</v>
      </c>
      <c r="B27" s="330" t="s">
        <v>627</v>
      </c>
      <c r="C27" s="485" t="s">
        <v>628</v>
      </c>
      <c r="D27" s="334" t="s">
        <v>629</v>
      </c>
      <c r="E27" s="335" t="s">
        <v>639</v>
      </c>
      <c r="F27" s="334" t="s">
        <v>630</v>
      </c>
      <c r="G27" s="832">
        <v>0</v>
      </c>
      <c r="H27" s="832">
        <v>7528085.2300000004</v>
      </c>
    </row>
    <row r="28" spans="1:8" x14ac:dyDescent="0.2">
      <c r="A28" s="337" t="s">
        <v>644</v>
      </c>
      <c r="B28" s="330" t="s">
        <v>627</v>
      </c>
      <c r="C28" s="485" t="s">
        <v>628</v>
      </c>
      <c r="D28" s="334" t="s">
        <v>629</v>
      </c>
      <c r="E28" s="335" t="s">
        <v>639</v>
      </c>
      <c r="F28" s="334" t="s">
        <v>630</v>
      </c>
      <c r="G28" s="832">
        <v>4173500.9</v>
      </c>
      <c r="H28" s="832">
        <v>3078332.46</v>
      </c>
    </row>
    <row r="29" spans="1:8" x14ac:dyDescent="0.2">
      <c r="A29" s="337" t="s">
        <v>645</v>
      </c>
      <c r="B29" s="330" t="s">
        <v>627</v>
      </c>
      <c r="C29" s="485" t="s">
        <v>628</v>
      </c>
      <c r="D29" s="334" t="s">
        <v>629</v>
      </c>
      <c r="E29" s="335" t="s">
        <v>639</v>
      </c>
      <c r="F29" s="334" t="s">
        <v>630</v>
      </c>
      <c r="G29" s="832">
        <v>344288.49</v>
      </c>
      <c r="H29" s="832">
        <v>226982.36</v>
      </c>
    </row>
    <row r="30" spans="1:8" x14ac:dyDescent="0.2">
      <c r="A30" s="337" t="s">
        <v>646</v>
      </c>
      <c r="B30" s="330" t="s">
        <v>627</v>
      </c>
      <c r="C30" s="485" t="s">
        <v>628</v>
      </c>
      <c r="D30" s="334" t="s">
        <v>629</v>
      </c>
      <c r="E30" s="335" t="s">
        <v>639</v>
      </c>
      <c r="F30" s="334" t="s">
        <v>630</v>
      </c>
      <c r="G30" s="832">
        <v>0</v>
      </c>
      <c r="H30" s="832">
        <v>0</v>
      </c>
    </row>
    <row r="31" spans="1:8" x14ac:dyDescent="0.2">
      <c r="A31" s="337" t="s">
        <v>647</v>
      </c>
      <c r="B31" s="330" t="s">
        <v>627</v>
      </c>
      <c r="C31" s="485" t="s">
        <v>628</v>
      </c>
      <c r="D31" s="334" t="s">
        <v>629</v>
      </c>
      <c r="E31" s="335" t="s">
        <v>639</v>
      </c>
      <c r="F31" s="334" t="s">
        <v>630</v>
      </c>
      <c r="G31" s="832">
        <v>1264955.9099999999</v>
      </c>
      <c r="H31" s="832">
        <v>361109.56</v>
      </c>
    </row>
    <row r="32" spans="1:8" x14ac:dyDescent="0.2">
      <c r="A32" s="337" t="s">
        <v>648</v>
      </c>
      <c r="B32" s="330" t="s">
        <v>627</v>
      </c>
      <c r="C32" s="485" t="s">
        <v>628</v>
      </c>
      <c r="D32" s="334" t="s">
        <v>629</v>
      </c>
      <c r="E32" s="335" t="s">
        <v>639</v>
      </c>
      <c r="F32" s="334" t="s">
        <v>630</v>
      </c>
      <c r="G32" s="832">
        <v>396936.25</v>
      </c>
      <c r="H32" s="832">
        <v>396936.25</v>
      </c>
    </row>
    <row r="33" spans="1:8" x14ac:dyDescent="0.2">
      <c r="A33" s="337"/>
      <c r="B33" s="337"/>
      <c r="C33" s="348"/>
      <c r="D33" s="340"/>
      <c r="E33" s="340"/>
      <c r="F33" s="340"/>
      <c r="G33" s="340"/>
      <c r="H33" s="340"/>
    </row>
    <row r="34" spans="1:8" x14ac:dyDescent="0.2">
      <c r="A34" s="337" t="s">
        <v>47</v>
      </c>
      <c r="B34" s="336" t="s">
        <v>649</v>
      </c>
      <c r="C34" s="485" t="s">
        <v>628</v>
      </c>
      <c r="D34" s="334" t="s">
        <v>650</v>
      </c>
      <c r="E34" s="335">
        <v>2004</v>
      </c>
      <c r="F34" s="334" t="s">
        <v>630</v>
      </c>
      <c r="G34" s="832">
        <v>0</v>
      </c>
      <c r="H34" s="832">
        <v>0</v>
      </c>
    </row>
    <row r="35" spans="1:8" x14ac:dyDescent="0.2">
      <c r="A35" s="337"/>
      <c r="B35" s="336"/>
      <c r="C35" s="485"/>
      <c r="D35" s="334"/>
      <c r="E35" s="335"/>
      <c r="F35" s="334"/>
      <c r="G35" s="832"/>
      <c r="H35" s="832"/>
    </row>
    <row r="36" spans="1:8" x14ac:dyDescent="0.2">
      <c r="A36" s="337" t="s">
        <v>48</v>
      </c>
      <c r="B36" s="336" t="s">
        <v>649</v>
      </c>
      <c r="C36" s="485" t="s">
        <v>628</v>
      </c>
      <c r="D36" s="334" t="s">
        <v>651</v>
      </c>
      <c r="E36" s="335">
        <v>2002</v>
      </c>
      <c r="F36" s="334" t="s">
        <v>630</v>
      </c>
      <c r="G36" s="832">
        <v>80709.98</v>
      </c>
      <c r="H36" s="832">
        <v>158570.79999999999</v>
      </c>
    </row>
    <row r="37" spans="1:8" x14ac:dyDescent="0.2">
      <c r="A37" s="337"/>
      <c r="B37" s="336"/>
      <c r="C37" s="485"/>
      <c r="D37" s="334"/>
      <c r="E37" s="335"/>
      <c r="F37" s="334"/>
      <c r="G37" s="832"/>
      <c r="H37" s="832"/>
    </row>
    <row r="38" spans="1:8" x14ac:dyDescent="0.2">
      <c r="A38" s="337" t="s">
        <v>49</v>
      </c>
      <c r="B38" s="336" t="s">
        <v>652</v>
      </c>
      <c r="C38" s="485" t="s">
        <v>628</v>
      </c>
      <c r="D38" s="334" t="s">
        <v>650</v>
      </c>
      <c r="E38" s="335">
        <v>2020</v>
      </c>
      <c r="F38" s="334" t="s">
        <v>630</v>
      </c>
      <c r="G38" s="832">
        <v>0</v>
      </c>
      <c r="H38" s="832">
        <v>102240</v>
      </c>
    </row>
    <row r="39" spans="1:8" x14ac:dyDescent="0.2">
      <c r="A39" s="337" t="s">
        <v>377</v>
      </c>
      <c r="B39" s="336"/>
      <c r="C39" s="485"/>
      <c r="D39" s="334"/>
      <c r="E39" s="335"/>
      <c r="F39" s="334"/>
      <c r="G39" s="832"/>
      <c r="H39" s="832"/>
    </row>
    <row r="40" spans="1:8" x14ac:dyDescent="0.2">
      <c r="A40" s="337"/>
      <c r="B40" s="336"/>
      <c r="C40" s="485"/>
      <c r="D40" s="334"/>
      <c r="E40" s="335"/>
      <c r="F40" s="334"/>
      <c r="G40" s="832"/>
      <c r="H40" s="832"/>
    </row>
    <row r="41" spans="1:8" x14ac:dyDescent="0.2">
      <c r="A41" s="337" t="s">
        <v>50</v>
      </c>
      <c r="B41" s="336" t="s">
        <v>649</v>
      </c>
      <c r="C41" s="485" t="s">
        <v>628</v>
      </c>
      <c r="D41" s="334" t="s">
        <v>653</v>
      </c>
      <c r="E41" s="335">
        <v>2003</v>
      </c>
      <c r="F41" s="334" t="s">
        <v>630</v>
      </c>
      <c r="G41" s="832">
        <v>19930.93</v>
      </c>
      <c r="H41" s="832">
        <v>19930.93</v>
      </c>
    </row>
    <row r="42" spans="1:8" x14ac:dyDescent="0.2">
      <c r="A42" s="337"/>
      <c r="B42" s="336"/>
      <c r="C42" s="485"/>
      <c r="D42" s="334"/>
      <c r="E42" s="335"/>
      <c r="F42" s="334"/>
      <c r="G42" s="832"/>
      <c r="H42" s="832"/>
    </row>
    <row r="43" spans="1:8" x14ac:dyDescent="0.2">
      <c r="A43" s="337" t="s">
        <v>51</v>
      </c>
      <c r="B43" s="336" t="s">
        <v>649</v>
      </c>
      <c r="C43" s="485" t="s">
        <v>628</v>
      </c>
      <c r="D43" s="334" t="s">
        <v>650</v>
      </c>
      <c r="E43" s="335">
        <v>2015</v>
      </c>
      <c r="F43" s="334" t="s">
        <v>630</v>
      </c>
      <c r="G43" s="832">
        <v>374166.48</v>
      </c>
      <c r="H43" s="832">
        <v>374166.48</v>
      </c>
    </row>
    <row r="44" spans="1:8" x14ac:dyDescent="0.2">
      <c r="A44" s="337"/>
      <c r="B44" s="336"/>
      <c r="C44" s="485"/>
      <c r="D44" s="334"/>
      <c r="E44" s="335"/>
      <c r="F44" s="334"/>
      <c r="G44" s="832"/>
      <c r="H44" s="832"/>
    </row>
    <row r="45" spans="1:8" x14ac:dyDescent="0.2">
      <c r="A45" s="337" t="s">
        <v>47</v>
      </c>
      <c r="B45" s="337" t="s">
        <v>654</v>
      </c>
      <c r="C45" s="348" t="s">
        <v>628</v>
      </c>
      <c r="D45" s="833">
        <v>182011428</v>
      </c>
      <c r="E45" s="335">
        <v>2005</v>
      </c>
      <c r="F45" s="334" t="s">
        <v>630</v>
      </c>
      <c r="G45" s="338">
        <v>0</v>
      </c>
      <c r="H45" s="338">
        <v>0</v>
      </c>
    </row>
    <row r="46" spans="1:8" x14ac:dyDescent="0.2">
      <c r="A46" s="337"/>
      <c r="B46" s="337"/>
      <c r="C46" s="348"/>
      <c r="D46" s="340"/>
      <c r="E46" s="335"/>
      <c r="F46" s="334"/>
      <c r="G46" s="338"/>
      <c r="H46" s="338"/>
    </row>
    <row r="47" spans="1:8" x14ac:dyDescent="0.2">
      <c r="A47" s="337" t="s">
        <v>48</v>
      </c>
      <c r="B47" s="337" t="s">
        <v>654</v>
      </c>
      <c r="C47" s="348" t="s">
        <v>628</v>
      </c>
      <c r="D47" s="521">
        <v>182006548</v>
      </c>
      <c r="E47" s="335">
        <v>2001</v>
      </c>
      <c r="F47" s="334" t="s">
        <v>630</v>
      </c>
      <c r="G47" s="338">
        <v>94689.21</v>
      </c>
      <c r="H47" s="338">
        <v>139295.04000000001</v>
      </c>
    </row>
    <row r="48" spans="1:8" x14ac:dyDescent="0.2">
      <c r="A48" s="337"/>
      <c r="B48" s="337"/>
      <c r="C48" s="348"/>
      <c r="D48" s="340"/>
      <c r="E48" s="335"/>
      <c r="F48" s="334"/>
      <c r="G48" s="338"/>
      <c r="H48" s="338"/>
    </row>
    <row r="49" spans="1:8" x14ac:dyDescent="0.2">
      <c r="A49" s="337" t="s">
        <v>49</v>
      </c>
      <c r="B49" s="337" t="s">
        <v>654</v>
      </c>
      <c r="C49" s="348" t="s">
        <v>628</v>
      </c>
      <c r="D49" s="521">
        <v>182011428</v>
      </c>
      <c r="E49" s="335">
        <v>2015</v>
      </c>
      <c r="F49" s="334" t="s">
        <v>630</v>
      </c>
      <c r="G49" s="338">
        <v>70687.44</v>
      </c>
      <c r="H49" s="522">
        <v>388426.21</v>
      </c>
    </row>
    <row r="50" spans="1:8" x14ac:dyDescent="0.2">
      <c r="A50" s="337" t="s">
        <v>377</v>
      </c>
      <c r="B50" s="337"/>
      <c r="C50" s="348"/>
      <c r="D50" s="340"/>
      <c r="E50" s="335"/>
      <c r="F50" s="334"/>
      <c r="G50" s="338"/>
      <c r="H50" s="338"/>
    </row>
    <row r="51" spans="1:8" x14ac:dyDescent="0.2">
      <c r="A51" s="337"/>
      <c r="B51" s="337"/>
      <c r="C51" s="348"/>
      <c r="D51" s="340"/>
      <c r="E51" s="335"/>
      <c r="F51" s="334"/>
      <c r="G51" s="338"/>
      <c r="H51" s="338"/>
    </row>
    <row r="52" spans="1:8" x14ac:dyDescent="0.2">
      <c r="A52" s="337" t="s">
        <v>50</v>
      </c>
      <c r="B52" s="337" t="s">
        <v>654</v>
      </c>
      <c r="C52" s="348" t="s">
        <v>628</v>
      </c>
      <c r="D52" s="521">
        <v>182011428</v>
      </c>
      <c r="E52" s="335" t="s">
        <v>655</v>
      </c>
      <c r="F52" s="334" t="s">
        <v>630</v>
      </c>
      <c r="G52" s="338">
        <v>12527.56</v>
      </c>
      <c r="H52" s="338">
        <v>356997.11</v>
      </c>
    </row>
    <row r="53" spans="1:8" x14ac:dyDescent="0.2">
      <c r="A53" s="337"/>
      <c r="B53" s="337"/>
      <c r="C53" s="348"/>
      <c r="D53" s="340"/>
      <c r="E53" s="335"/>
      <c r="F53" s="334"/>
      <c r="G53" s="338"/>
      <c r="H53" s="338"/>
    </row>
    <row r="54" spans="1:8" x14ac:dyDescent="0.2">
      <c r="A54" s="337" t="s">
        <v>51</v>
      </c>
      <c r="B54" s="337"/>
      <c r="C54" s="348"/>
      <c r="D54" s="340"/>
      <c r="E54" s="335"/>
      <c r="F54" s="334"/>
      <c r="G54" s="338"/>
      <c r="H54" s="338"/>
    </row>
    <row r="55" spans="1:8" x14ac:dyDescent="0.2">
      <c r="A55" s="337"/>
      <c r="B55" s="337"/>
      <c r="C55" s="348"/>
      <c r="D55" s="340"/>
      <c r="E55" s="335"/>
      <c r="F55" s="334"/>
      <c r="G55" s="338"/>
      <c r="H55" s="338"/>
    </row>
    <row r="56" spans="1:8" x14ac:dyDescent="0.2">
      <c r="A56" s="337" t="s">
        <v>55</v>
      </c>
      <c r="B56" s="337" t="s">
        <v>654</v>
      </c>
      <c r="C56" s="348" t="s">
        <v>628</v>
      </c>
      <c r="D56" s="833">
        <v>182011428</v>
      </c>
      <c r="E56" s="335" t="s">
        <v>656</v>
      </c>
      <c r="F56" s="334" t="s">
        <v>630</v>
      </c>
      <c r="G56" s="338">
        <v>23067.86</v>
      </c>
      <c r="H56" s="338" t="s">
        <v>657</v>
      </c>
    </row>
    <row r="57" spans="1:8" x14ac:dyDescent="0.2">
      <c r="A57" s="337" t="s">
        <v>56</v>
      </c>
      <c r="B57" s="337"/>
      <c r="C57" s="348"/>
      <c r="D57" s="340"/>
      <c r="E57" s="335"/>
      <c r="F57" s="334"/>
      <c r="G57" s="338"/>
      <c r="H57" s="338"/>
    </row>
    <row r="58" spans="1:8" x14ac:dyDescent="0.2">
      <c r="A58" s="336" t="s">
        <v>47</v>
      </c>
      <c r="B58" s="834" t="s">
        <v>658</v>
      </c>
      <c r="C58" s="348" t="s">
        <v>628</v>
      </c>
      <c r="D58" s="835"/>
      <c r="E58" s="340">
        <v>2005</v>
      </c>
      <c r="F58" s="334" t="s">
        <v>630</v>
      </c>
      <c r="G58" s="340"/>
      <c r="H58" s="340"/>
    </row>
    <row r="59" spans="1:8" x14ac:dyDescent="0.2">
      <c r="A59" s="337"/>
      <c r="B59" s="834"/>
      <c r="C59" s="348"/>
      <c r="D59" s="340"/>
      <c r="E59" s="340"/>
      <c r="F59" s="340"/>
      <c r="G59" s="340"/>
      <c r="H59" s="340"/>
    </row>
    <row r="60" spans="1:8" x14ac:dyDescent="0.2">
      <c r="A60" s="336" t="s">
        <v>48</v>
      </c>
      <c r="B60" s="834" t="s">
        <v>658</v>
      </c>
      <c r="C60" s="348" t="s">
        <v>628</v>
      </c>
      <c r="D60" s="835"/>
      <c r="E60" s="340">
        <v>2013</v>
      </c>
      <c r="F60" s="334" t="s">
        <v>630</v>
      </c>
      <c r="G60" s="836">
        <v>60781.08</v>
      </c>
      <c r="H60" s="836">
        <v>29716.400000000001</v>
      </c>
    </row>
    <row r="61" spans="1:8" x14ac:dyDescent="0.2">
      <c r="A61" s="337"/>
      <c r="B61" s="834"/>
      <c r="C61" s="348"/>
      <c r="D61" s="340"/>
      <c r="E61" s="340"/>
      <c r="F61" s="334"/>
      <c r="G61" s="340"/>
      <c r="H61" s="340"/>
    </row>
    <row r="62" spans="1:8" x14ac:dyDescent="0.2">
      <c r="A62" s="336" t="s">
        <v>659</v>
      </c>
      <c r="B62" s="834" t="s">
        <v>658</v>
      </c>
      <c r="C62" s="348" t="s">
        <v>628</v>
      </c>
      <c r="D62" s="835"/>
      <c r="E62" s="340"/>
      <c r="F62" s="334"/>
      <c r="G62" s="340"/>
      <c r="H62" s="340"/>
    </row>
    <row r="63" spans="1:8" x14ac:dyDescent="0.2">
      <c r="A63" s="834" t="s">
        <v>660</v>
      </c>
      <c r="B63" s="834"/>
      <c r="C63" s="348"/>
      <c r="D63" s="835"/>
      <c r="E63" s="340">
        <v>2018</v>
      </c>
      <c r="F63" s="334" t="s">
        <v>630</v>
      </c>
      <c r="G63" s="837">
        <v>909383.24</v>
      </c>
      <c r="H63" s="837">
        <v>872448.1</v>
      </c>
    </row>
    <row r="64" spans="1:8" ht="24" x14ac:dyDescent="0.2">
      <c r="A64" s="339" t="s">
        <v>661</v>
      </c>
      <c r="B64" s="834"/>
      <c r="C64" s="348"/>
      <c r="D64" s="835"/>
      <c r="E64" s="340">
        <v>2020</v>
      </c>
      <c r="F64" s="334" t="s">
        <v>630</v>
      </c>
      <c r="G64" s="838">
        <v>0</v>
      </c>
      <c r="H64" s="838">
        <v>0</v>
      </c>
    </row>
    <row r="65" spans="1:8" x14ac:dyDescent="0.2">
      <c r="A65" s="834" t="s">
        <v>662</v>
      </c>
      <c r="B65" s="834"/>
      <c r="C65" s="348"/>
      <c r="D65" s="835"/>
      <c r="E65" s="340">
        <v>2021</v>
      </c>
      <c r="F65" s="334" t="s">
        <v>630</v>
      </c>
      <c r="G65" s="838">
        <v>0</v>
      </c>
      <c r="H65" s="837">
        <v>1400000</v>
      </c>
    </row>
    <row r="66" spans="1:8" x14ac:dyDescent="0.2">
      <c r="A66" s="834" t="s">
        <v>663</v>
      </c>
      <c r="B66" s="834"/>
      <c r="C66" s="348"/>
      <c r="D66" s="835"/>
      <c r="E66" s="340">
        <v>2021</v>
      </c>
      <c r="F66" s="334" t="s">
        <v>630</v>
      </c>
      <c r="G66" s="838">
        <v>0</v>
      </c>
      <c r="H66" s="838">
        <v>0</v>
      </c>
    </row>
    <row r="67" spans="1:8" x14ac:dyDescent="0.2">
      <c r="A67" s="834" t="s">
        <v>664</v>
      </c>
      <c r="B67" s="834"/>
      <c r="C67" s="348"/>
      <c r="D67" s="835"/>
      <c r="E67" s="340">
        <v>2015</v>
      </c>
      <c r="F67" s="334" t="s">
        <v>630</v>
      </c>
      <c r="G67" s="837">
        <v>471.17</v>
      </c>
      <c r="H67" s="837">
        <v>31427.19</v>
      </c>
    </row>
    <row r="68" spans="1:8" x14ac:dyDescent="0.2">
      <c r="A68" s="337"/>
      <c r="B68" s="834" t="s">
        <v>658</v>
      </c>
      <c r="C68" s="348"/>
      <c r="D68" s="340"/>
      <c r="E68" s="340"/>
      <c r="F68" s="334"/>
      <c r="G68" s="340"/>
      <c r="H68" s="340"/>
    </row>
    <row r="69" spans="1:8" x14ac:dyDescent="0.2">
      <c r="A69" s="336" t="s">
        <v>50</v>
      </c>
      <c r="B69" s="834"/>
      <c r="C69" s="348"/>
      <c r="D69" s="340"/>
      <c r="E69" s="340"/>
      <c r="F69" s="334"/>
      <c r="G69" s="839">
        <v>0</v>
      </c>
      <c r="H69" s="839">
        <v>0</v>
      </c>
    </row>
    <row r="70" spans="1:8" x14ac:dyDescent="0.2">
      <c r="A70" s="337"/>
      <c r="B70" s="834"/>
      <c r="C70" s="348"/>
      <c r="D70" s="340"/>
      <c r="E70" s="340"/>
      <c r="F70" s="334"/>
      <c r="G70" s="340"/>
      <c r="H70" s="340"/>
    </row>
    <row r="71" spans="1:8" x14ac:dyDescent="0.2">
      <c r="A71" s="336" t="s">
        <v>51</v>
      </c>
      <c r="B71" s="834" t="s">
        <v>658</v>
      </c>
      <c r="C71" s="348" t="s">
        <v>628</v>
      </c>
      <c r="D71" s="835"/>
      <c r="E71" s="340"/>
      <c r="F71" s="334"/>
      <c r="G71" s="340"/>
      <c r="H71" s="340"/>
    </row>
    <row r="72" spans="1:8" ht="24" x14ac:dyDescent="0.2">
      <c r="A72" s="840" t="s">
        <v>665</v>
      </c>
      <c r="B72" s="834"/>
      <c r="C72" s="348"/>
      <c r="D72" s="835"/>
      <c r="E72" s="340"/>
      <c r="F72" s="334" t="s">
        <v>630</v>
      </c>
      <c r="G72" s="340"/>
      <c r="H72" s="340"/>
    </row>
    <row r="73" spans="1:8" x14ac:dyDescent="0.2">
      <c r="A73" s="337" t="s">
        <v>666</v>
      </c>
      <c r="B73" s="834"/>
      <c r="C73" s="348"/>
      <c r="D73" s="835"/>
      <c r="E73" s="340">
        <v>2016</v>
      </c>
      <c r="F73" s="334" t="s">
        <v>630</v>
      </c>
      <c r="G73" s="837">
        <v>112399.06</v>
      </c>
      <c r="H73" s="837">
        <v>80915.58</v>
      </c>
    </row>
    <row r="74" spans="1:8" x14ac:dyDescent="0.2">
      <c r="A74" s="337" t="s">
        <v>667</v>
      </c>
      <c r="B74" s="834"/>
      <c r="C74" s="348"/>
      <c r="D74" s="835"/>
      <c r="E74" s="340">
        <v>2021</v>
      </c>
      <c r="F74" s="334" t="s">
        <v>630</v>
      </c>
      <c r="G74" s="838">
        <v>0</v>
      </c>
      <c r="H74" s="837">
        <v>2973680.58</v>
      </c>
    </row>
    <row r="75" spans="1:8" x14ac:dyDescent="0.2">
      <c r="A75" s="337" t="s">
        <v>668</v>
      </c>
      <c r="B75" s="834"/>
      <c r="C75" s="348"/>
      <c r="D75" s="835"/>
      <c r="E75" s="340">
        <v>2008</v>
      </c>
      <c r="F75" s="334" t="s">
        <v>630</v>
      </c>
      <c r="G75" s="837">
        <v>59.55</v>
      </c>
      <c r="H75" s="837">
        <v>59.55</v>
      </c>
    </row>
    <row r="76" spans="1:8" x14ac:dyDescent="0.2">
      <c r="A76" s="337" t="s">
        <v>669</v>
      </c>
      <c r="B76" s="834"/>
      <c r="C76" s="348"/>
      <c r="D76" s="835"/>
      <c r="E76" s="340">
        <v>2018</v>
      </c>
      <c r="F76" s="334" t="s">
        <v>630</v>
      </c>
      <c r="G76" s="837">
        <v>42864.28</v>
      </c>
      <c r="H76" s="837">
        <v>42896.44</v>
      </c>
    </row>
    <row r="77" spans="1:8" x14ac:dyDescent="0.2">
      <c r="A77" s="337" t="s">
        <v>670</v>
      </c>
      <c r="B77" s="834"/>
      <c r="C77" s="348"/>
      <c r="D77" s="835"/>
      <c r="E77" s="340">
        <v>2008</v>
      </c>
      <c r="F77" s="334" t="s">
        <v>630</v>
      </c>
      <c r="G77" s="837">
        <v>3.25</v>
      </c>
      <c r="H77" s="837">
        <v>3.25</v>
      </c>
    </row>
    <row r="78" spans="1:8" x14ac:dyDescent="0.2">
      <c r="A78" s="337"/>
      <c r="B78" s="330"/>
      <c r="C78" s="485"/>
      <c r="D78" s="334"/>
      <c r="E78" s="335"/>
      <c r="F78" s="334"/>
      <c r="G78" s="338"/>
      <c r="H78" s="338"/>
    </row>
    <row r="79" spans="1:8" x14ac:dyDescent="0.2">
      <c r="A79" s="337" t="s">
        <v>47</v>
      </c>
      <c r="B79" s="341" t="s">
        <v>671</v>
      </c>
      <c r="C79" s="485" t="s">
        <v>628</v>
      </c>
      <c r="D79" s="334" t="s">
        <v>672</v>
      </c>
      <c r="E79" s="335">
        <v>2014</v>
      </c>
      <c r="F79" s="334" t="s">
        <v>630</v>
      </c>
      <c r="G79" s="832">
        <v>0</v>
      </c>
      <c r="H79" s="832">
        <v>0</v>
      </c>
    </row>
    <row r="80" spans="1:8" x14ac:dyDescent="0.2">
      <c r="A80" s="337"/>
      <c r="B80" s="341"/>
      <c r="C80" s="485"/>
      <c r="D80" s="334"/>
      <c r="E80" s="335"/>
      <c r="F80" s="334"/>
      <c r="G80" s="832"/>
      <c r="H80" s="832"/>
    </row>
    <row r="81" spans="1:8" ht="10.5" customHeight="1" x14ac:dyDescent="0.2">
      <c r="A81" s="337" t="s">
        <v>48</v>
      </c>
      <c r="B81" s="341" t="s">
        <v>671</v>
      </c>
      <c r="C81" s="485" t="s">
        <v>628</v>
      </c>
      <c r="D81" s="334" t="s">
        <v>673</v>
      </c>
      <c r="E81" s="335">
        <v>2014</v>
      </c>
      <c r="F81" s="334" t="s">
        <v>630</v>
      </c>
      <c r="G81" s="832">
        <v>0</v>
      </c>
      <c r="H81" s="832">
        <v>0</v>
      </c>
    </row>
    <row r="82" spans="1:8" x14ac:dyDescent="0.2">
      <c r="A82" s="337"/>
      <c r="B82" s="341"/>
      <c r="C82" s="485"/>
      <c r="D82" s="334"/>
      <c r="E82" s="335"/>
      <c r="F82" s="334"/>
      <c r="G82" s="832"/>
      <c r="H82" s="832"/>
    </row>
    <row r="83" spans="1:8" x14ac:dyDescent="0.2">
      <c r="A83" s="337" t="s">
        <v>49</v>
      </c>
      <c r="B83" s="341" t="s">
        <v>671</v>
      </c>
      <c r="C83" s="485" t="s">
        <v>628</v>
      </c>
      <c r="D83" s="334" t="s">
        <v>672</v>
      </c>
      <c r="E83" s="335">
        <v>2016</v>
      </c>
      <c r="F83" s="334" t="s">
        <v>630</v>
      </c>
      <c r="G83" s="832">
        <v>0</v>
      </c>
      <c r="H83" s="832">
        <v>0</v>
      </c>
    </row>
    <row r="84" spans="1:8" x14ac:dyDescent="0.2">
      <c r="A84" s="337" t="s">
        <v>377</v>
      </c>
      <c r="B84" s="341"/>
      <c r="C84" s="485"/>
      <c r="D84" s="334"/>
      <c r="E84" s="335"/>
      <c r="F84" s="334"/>
      <c r="G84" s="832"/>
      <c r="H84" s="832"/>
    </row>
    <row r="85" spans="1:8" x14ac:dyDescent="0.2">
      <c r="A85" s="337"/>
      <c r="B85" s="341"/>
      <c r="C85" s="485"/>
      <c r="D85" s="334"/>
      <c r="E85" s="335"/>
      <c r="F85" s="334"/>
      <c r="G85" s="832"/>
      <c r="H85" s="832"/>
    </row>
    <row r="86" spans="1:8" x14ac:dyDescent="0.2">
      <c r="A86" s="337" t="s">
        <v>50</v>
      </c>
      <c r="B86" s="341" t="s">
        <v>671</v>
      </c>
      <c r="C86" s="485" t="s">
        <v>628</v>
      </c>
      <c r="D86" s="334" t="s">
        <v>674</v>
      </c>
      <c r="E86" s="335">
        <v>2017</v>
      </c>
      <c r="F86" s="334" t="s">
        <v>630</v>
      </c>
      <c r="G86" s="832">
        <v>5000</v>
      </c>
      <c r="H86" s="832">
        <v>0</v>
      </c>
    </row>
    <row r="87" spans="1:8" x14ac:dyDescent="0.2">
      <c r="A87" s="337"/>
      <c r="B87" s="341"/>
      <c r="C87" s="485"/>
      <c r="D87" s="334"/>
      <c r="E87" s="335"/>
      <c r="F87" s="334"/>
      <c r="G87" s="832"/>
      <c r="H87" s="832"/>
    </row>
    <row r="88" spans="1:8" x14ac:dyDescent="0.2">
      <c r="A88" s="337" t="s">
        <v>51</v>
      </c>
      <c r="B88" s="341" t="s">
        <v>671</v>
      </c>
      <c r="C88" s="485" t="s">
        <v>628</v>
      </c>
      <c r="D88" s="334" t="s">
        <v>672</v>
      </c>
      <c r="E88" s="335">
        <v>2014</v>
      </c>
      <c r="F88" s="334" t="s">
        <v>630</v>
      </c>
      <c r="G88" s="832">
        <v>1300853.1499999999</v>
      </c>
      <c r="H88" s="832">
        <v>574.9</v>
      </c>
    </row>
    <row r="89" spans="1:8" x14ac:dyDescent="0.2">
      <c r="A89" s="337" t="s">
        <v>47</v>
      </c>
      <c r="B89" s="341" t="s">
        <v>675</v>
      </c>
      <c r="C89" s="485" t="s">
        <v>676</v>
      </c>
      <c r="D89" s="334"/>
      <c r="E89" s="335">
        <v>2013</v>
      </c>
      <c r="F89" s="334" t="s">
        <v>630</v>
      </c>
      <c r="G89" s="832">
        <v>0</v>
      </c>
      <c r="H89" s="832">
        <v>0</v>
      </c>
    </row>
    <row r="90" spans="1:8" x14ac:dyDescent="0.2">
      <c r="A90" s="337"/>
      <c r="B90" s="341"/>
      <c r="C90" s="485"/>
      <c r="D90" s="334"/>
      <c r="E90" s="335"/>
      <c r="F90" s="334"/>
      <c r="G90" s="832"/>
      <c r="H90" s="832"/>
    </row>
    <row r="91" spans="1:8" x14ac:dyDescent="0.2">
      <c r="A91" s="337" t="s">
        <v>48</v>
      </c>
      <c r="B91" s="341" t="s">
        <v>675</v>
      </c>
      <c r="C91" s="485" t="s">
        <v>676</v>
      </c>
      <c r="D91" s="334"/>
      <c r="E91" s="335">
        <v>2013</v>
      </c>
      <c r="F91" s="334" t="s">
        <v>630</v>
      </c>
      <c r="G91" s="832">
        <v>2553.94</v>
      </c>
      <c r="H91" s="832">
        <v>113.46</v>
      </c>
    </row>
    <row r="92" spans="1:8" x14ac:dyDescent="0.2">
      <c r="A92" s="337"/>
      <c r="B92" s="341"/>
      <c r="C92" s="485"/>
      <c r="D92" s="334"/>
      <c r="E92" s="335"/>
      <c r="F92" s="334"/>
      <c r="G92" s="832"/>
      <c r="H92" s="832"/>
    </row>
    <row r="93" spans="1:8" x14ac:dyDescent="0.2">
      <c r="A93" s="337" t="s">
        <v>49</v>
      </c>
      <c r="B93" s="341" t="s">
        <v>675</v>
      </c>
      <c r="C93" s="485" t="s">
        <v>676</v>
      </c>
      <c r="D93" s="334"/>
      <c r="E93" s="335"/>
      <c r="F93" s="334"/>
      <c r="G93" s="832"/>
      <c r="H93" s="832"/>
    </row>
    <row r="94" spans="1:8" x14ac:dyDescent="0.2">
      <c r="A94" s="337" t="s">
        <v>377</v>
      </c>
      <c r="B94" s="341"/>
      <c r="C94" s="485"/>
      <c r="D94" s="334"/>
      <c r="E94" s="335"/>
      <c r="F94" s="334"/>
      <c r="G94" s="832"/>
      <c r="H94" s="832"/>
    </row>
    <row r="95" spans="1:8" x14ac:dyDescent="0.2">
      <c r="A95" s="337"/>
      <c r="B95" s="341"/>
      <c r="C95" s="485"/>
      <c r="D95" s="334"/>
      <c r="E95" s="335"/>
      <c r="F95" s="334"/>
      <c r="G95" s="832"/>
      <c r="H95" s="832"/>
    </row>
    <row r="96" spans="1:8" x14ac:dyDescent="0.2">
      <c r="A96" s="337" t="s">
        <v>50</v>
      </c>
      <c r="B96" s="341" t="s">
        <v>675</v>
      </c>
      <c r="C96" s="485" t="s">
        <v>676</v>
      </c>
      <c r="D96" s="334"/>
      <c r="E96" s="335">
        <v>2013</v>
      </c>
      <c r="F96" s="334" t="s">
        <v>630</v>
      </c>
      <c r="G96" s="832">
        <v>30110.17</v>
      </c>
      <c r="H96" s="832">
        <v>142619.03</v>
      </c>
    </row>
    <row r="97" spans="1:8" x14ac:dyDescent="0.2">
      <c r="A97" s="337"/>
      <c r="B97" s="341"/>
      <c r="C97" s="485"/>
      <c r="D97" s="334"/>
      <c r="E97" s="335"/>
      <c r="F97" s="334"/>
      <c r="G97" s="832"/>
      <c r="H97" s="832"/>
    </row>
    <row r="98" spans="1:8" x14ac:dyDescent="0.2">
      <c r="A98" s="337" t="s">
        <v>51</v>
      </c>
      <c r="B98" s="341" t="s">
        <v>675</v>
      </c>
      <c r="C98" s="485" t="s">
        <v>676</v>
      </c>
      <c r="D98" s="334"/>
      <c r="E98" s="335">
        <v>2014</v>
      </c>
      <c r="F98" s="334" t="s">
        <v>630</v>
      </c>
      <c r="G98" s="832">
        <v>61119.66</v>
      </c>
      <c r="H98" s="832">
        <v>119743.67</v>
      </c>
    </row>
    <row r="99" spans="1:8" x14ac:dyDescent="0.2">
      <c r="A99" s="337" t="s">
        <v>47</v>
      </c>
      <c r="B99" s="341" t="s">
        <v>513</v>
      </c>
      <c r="C99" s="485" t="s">
        <v>628</v>
      </c>
      <c r="D99" s="334" t="s">
        <v>677</v>
      </c>
      <c r="E99" s="335">
        <v>2013</v>
      </c>
      <c r="F99" s="334" t="s">
        <v>630</v>
      </c>
      <c r="G99" s="832">
        <v>0</v>
      </c>
      <c r="H99" s="832">
        <v>0</v>
      </c>
    </row>
    <row r="100" spans="1:8" x14ac:dyDescent="0.2">
      <c r="A100" s="337"/>
      <c r="B100" s="341"/>
      <c r="C100" s="485"/>
      <c r="D100" s="334"/>
      <c r="E100" s="335"/>
      <c r="F100" s="334"/>
      <c r="G100" s="832"/>
      <c r="H100" s="832"/>
    </row>
    <row r="101" spans="1:8" x14ac:dyDescent="0.2">
      <c r="A101" s="337" t="s">
        <v>48</v>
      </c>
      <c r="B101" s="341" t="s">
        <v>513</v>
      </c>
      <c r="C101" s="485" t="s">
        <v>628</v>
      </c>
      <c r="D101" s="334" t="s">
        <v>678</v>
      </c>
      <c r="E101" s="335">
        <v>2013</v>
      </c>
      <c r="F101" s="334" t="s">
        <v>630</v>
      </c>
      <c r="G101" s="832">
        <v>56523.7</v>
      </c>
      <c r="H101" s="832">
        <v>57239.839999999997</v>
      </c>
    </row>
    <row r="102" spans="1:8" x14ac:dyDescent="0.2">
      <c r="A102" s="337" t="s">
        <v>679</v>
      </c>
      <c r="B102" s="341" t="s">
        <v>513</v>
      </c>
      <c r="C102" s="485" t="s">
        <v>628</v>
      </c>
      <c r="D102" s="334" t="s">
        <v>677</v>
      </c>
      <c r="E102" s="335">
        <v>2013</v>
      </c>
      <c r="F102" s="334" t="s">
        <v>630</v>
      </c>
      <c r="G102" s="832">
        <v>7646.61</v>
      </c>
      <c r="H102" s="832">
        <v>212.63</v>
      </c>
    </row>
    <row r="103" spans="1:8" x14ac:dyDescent="0.2">
      <c r="A103" s="337"/>
      <c r="B103" s="330"/>
      <c r="C103" s="485"/>
      <c r="D103" s="334"/>
      <c r="E103" s="335"/>
      <c r="F103" s="334"/>
      <c r="G103" s="832"/>
      <c r="H103" s="832"/>
    </row>
    <row r="104" spans="1:8" x14ac:dyDescent="0.2">
      <c r="A104" s="337" t="s">
        <v>49</v>
      </c>
      <c r="B104" s="330"/>
      <c r="C104" s="485"/>
      <c r="D104" s="334"/>
      <c r="E104" s="335"/>
      <c r="F104" s="334"/>
      <c r="G104" s="832"/>
      <c r="H104" s="832"/>
    </row>
    <row r="105" spans="1:8" x14ac:dyDescent="0.2">
      <c r="A105" s="337" t="s">
        <v>377</v>
      </c>
      <c r="B105" s="330"/>
      <c r="C105" s="485"/>
      <c r="D105" s="334"/>
      <c r="E105" s="335"/>
      <c r="F105" s="334"/>
      <c r="G105" s="832"/>
      <c r="H105" s="832"/>
    </row>
    <row r="106" spans="1:8" x14ac:dyDescent="0.2">
      <c r="A106" s="337"/>
      <c r="B106" s="330"/>
      <c r="C106" s="485"/>
      <c r="D106" s="334"/>
      <c r="E106" s="335"/>
      <c r="F106" s="334"/>
      <c r="G106" s="832"/>
      <c r="H106" s="832"/>
    </row>
    <row r="107" spans="1:8" x14ac:dyDescent="0.2">
      <c r="A107" s="337" t="s">
        <v>50</v>
      </c>
      <c r="B107" s="341" t="s">
        <v>513</v>
      </c>
      <c r="C107" s="485" t="s">
        <v>628</v>
      </c>
      <c r="D107" s="334" t="s">
        <v>680</v>
      </c>
      <c r="E107" s="335">
        <v>2013</v>
      </c>
      <c r="F107" s="334" t="s">
        <v>630</v>
      </c>
      <c r="G107" s="832">
        <v>9637.08</v>
      </c>
      <c r="H107" s="832">
        <v>9637.08</v>
      </c>
    </row>
    <row r="108" spans="1:8" x14ac:dyDescent="0.2">
      <c r="A108" s="337" t="s">
        <v>681</v>
      </c>
      <c r="B108" s="341" t="s">
        <v>513</v>
      </c>
      <c r="C108" s="485" t="s">
        <v>628</v>
      </c>
      <c r="D108" s="334" t="s">
        <v>677</v>
      </c>
      <c r="E108" s="335">
        <v>2013</v>
      </c>
      <c r="F108" s="334" t="s">
        <v>630</v>
      </c>
      <c r="G108" s="832">
        <v>83409.919999999998</v>
      </c>
      <c r="H108" s="832">
        <v>116353.76</v>
      </c>
    </row>
    <row r="109" spans="1:8" x14ac:dyDescent="0.2">
      <c r="A109" s="337"/>
      <c r="B109" s="341"/>
      <c r="C109" s="485"/>
      <c r="D109" s="334"/>
      <c r="E109" s="335"/>
      <c r="F109" s="334"/>
      <c r="G109" s="832"/>
      <c r="H109" s="832"/>
    </row>
    <row r="110" spans="1:8" x14ac:dyDescent="0.2">
      <c r="A110" s="337" t="s">
        <v>51</v>
      </c>
      <c r="B110" s="341"/>
      <c r="C110" s="485"/>
      <c r="D110" s="334"/>
      <c r="E110" s="335"/>
      <c r="F110" s="334"/>
      <c r="G110" s="832"/>
      <c r="H110" s="832"/>
    </row>
    <row r="111" spans="1:8" x14ac:dyDescent="0.2">
      <c r="A111" s="337"/>
      <c r="B111" s="341"/>
      <c r="C111" s="485"/>
      <c r="D111" s="334"/>
      <c r="E111" s="335"/>
      <c r="F111" s="334"/>
      <c r="G111" s="832"/>
      <c r="H111" s="832"/>
    </row>
    <row r="112" spans="1:8" x14ac:dyDescent="0.2">
      <c r="A112" s="337" t="s">
        <v>55</v>
      </c>
      <c r="B112" s="341" t="s">
        <v>513</v>
      </c>
      <c r="C112" s="485" t="s">
        <v>628</v>
      </c>
      <c r="D112" s="334" t="s">
        <v>677</v>
      </c>
      <c r="E112" s="335">
        <v>2013</v>
      </c>
      <c r="F112" s="334" t="s">
        <v>630</v>
      </c>
      <c r="G112" s="832">
        <v>329990.48</v>
      </c>
      <c r="H112" s="832">
        <v>81950.649999999994</v>
      </c>
    </row>
    <row r="113" spans="1:8" x14ac:dyDescent="0.2">
      <c r="A113" s="337" t="s">
        <v>47</v>
      </c>
      <c r="B113" s="341" t="s">
        <v>682</v>
      </c>
      <c r="C113" s="485" t="s">
        <v>683</v>
      </c>
      <c r="D113" s="334" t="s">
        <v>684</v>
      </c>
      <c r="E113" s="335">
        <v>2017</v>
      </c>
      <c r="F113" s="334" t="s">
        <v>630</v>
      </c>
      <c r="G113" s="832">
        <v>0</v>
      </c>
      <c r="H113" s="832">
        <v>0</v>
      </c>
    </row>
    <row r="114" spans="1:8" x14ac:dyDescent="0.2">
      <c r="A114" s="337"/>
      <c r="B114" s="341"/>
      <c r="C114" s="485"/>
      <c r="D114" s="334"/>
      <c r="E114" s="335"/>
      <c r="F114" s="334"/>
      <c r="G114" s="832"/>
      <c r="H114" s="832"/>
    </row>
    <row r="115" spans="1:8" x14ac:dyDescent="0.2">
      <c r="A115" s="337" t="s">
        <v>48</v>
      </c>
      <c r="B115" s="341" t="s">
        <v>682</v>
      </c>
      <c r="C115" s="485" t="s">
        <v>683</v>
      </c>
      <c r="D115" s="334" t="s">
        <v>685</v>
      </c>
      <c r="E115" s="335">
        <v>2017</v>
      </c>
      <c r="F115" s="334" t="s">
        <v>630</v>
      </c>
      <c r="G115" s="832">
        <v>3587</v>
      </c>
      <c r="H115" s="832">
        <v>2686.32</v>
      </c>
    </row>
    <row r="116" spans="1:8" x14ac:dyDescent="0.2">
      <c r="A116" s="337"/>
      <c r="B116" s="341"/>
      <c r="C116" s="485"/>
      <c r="D116" s="334"/>
      <c r="E116" s="335"/>
      <c r="F116" s="334"/>
      <c r="G116" s="832"/>
      <c r="H116" s="832"/>
    </row>
    <row r="117" spans="1:8" x14ac:dyDescent="0.2">
      <c r="A117" s="337" t="s">
        <v>49</v>
      </c>
      <c r="B117" s="341" t="s">
        <v>682</v>
      </c>
      <c r="C117" s="485" t="s">
        <v>683</v>
      </c>
      <c r="D117" s="334" t="s">
        <v>686</v>
      </c>
      <c r="E117" s="335">
        <v>2017</v>
      </c>
      <c r="F117" s="334" t="s">
        <v>630</v>
      </c>
      <c r="G117" s="832">
        <v>0</v>
      </c>
      <c r="H117" s="832">
        <v>25201</v>
      </c>
    </row>
    <row r="118" spans="1:8" x14ac:dyDescent="0.2">
      <c r="A118" s="337" t="s">
        <v>377</v>
      </c>
      <c r="B118" s="341"/>
      <c r="C118" s="485"/>
      <c r="D118" s="334"/>
      <c r="E118" s="335"/>
      <c r="F118" s="334"/>
      <c r="G118" s="832"/>
      <c r="H118" s="832"/>
    </row>
    <row r="119" spans="1:8" x14ac:dyDescent="0.2">
      <c r="A119" s="337"/>
      <c r="B119" s="341"/>
      <c r="C119" s="485"/>
      <c r="D119" s="334"/>
      <c r="E119" s="335"/>
      <c r="F119" s="334"/>
      <c r="G119" s="832"/>
      <c r="H119" s="832"/>
    </row>
    <row r="120" spans="1:8" x14ac:dyDescent="0.2">
      <c r="A120" s="337" t="s">
        <v>50</v>
      </c>
      <c r="B120" s="341" t="s">
        <v>682</v>
      </c>
      <c r="C120" s="485" t="s">
        <v>683</v>
      </c>
      <c r="D120" s="334" t="s">
        <v>687</v>
      </c>
      <c r="E120" s="335">
        <v>2017</v>
      </c>
      <c r="F120" s="334" t="s">
        <v>630</v>
      </c>
      <c r="G120" s="832">
        <v>32000.400000000001</v>
      </c>
      <c r="H120" s="832">
        <v>22259.8</v>
      </c>
    </row>
    <row r="121" spans="1:8" x14ac:dyDescent="0.2">
      <c r="A121" s="337"/>
      <c r="B121" s="341"/>
      <c r="C121" s="485"/>
      <c r="D121" s="334"/>
      <c r="E121" s="335"/>
      <c r="F121" s="334"/>
      <c r="G121" s="832"/>
      <c r="H121" s="832"/>
    </row>
    <row r="122" spans="1:8" x14ac:dyDescent="0.2">
      <c r="A122" s="337" t="s">
        <v>51</v>
      </c>
      <c r="B122" s="341"/>
      <c r="C122" s="485"/>
      <c r="D122" s="334"/>
      <c r="E122" s="335"/>
      <c r="F122" s="334"/>
      <c r="G122" s="832"/>
      <c r="H122" s="832"/>
    </row>
    <row r="123" spans="1:8" x14ac:dyDescent="0.2">
      <c r="A123" s="337"/>
      <c r="B123" s="341"/>
      <c r="C123" s="485"/>
      <c r="D123" s="334"/>
      <c r="E123" s="335"/>
      <c r="F123" s="334"/>
      <c r="G123" s="832"/>
      <c r="H123" s="832"/>
    </row>
    <row r="124" spans="1:8" x14ac:dyDescent="0.2">
      <c r="A124" s="337" t="s">
        <v>55</v>
      </c>
      <c r="B124" s="341" t="s">
        <v>682</v>
      </c>
      <c r="C124" s="485" t="s">
        <v>683</v>
      </c>
      <c r="D124" s="334" t="s">
        <v>688</v>
      </c>
      <c r="E124" s="335">
        <v>2017</v>
      </c>
      <c r="F124" s="334" t="s">
        <v>630</v>
      </c>
      <c r="G124" s="832">
        <v>3182.34</v>
      </c>
      <c r="H124" s="832">
        <v>3182.34</v>
      </c>
    </row>
    <row r="125" spans="1:8" x14ac:dyDescent="0.2">
      <c r="A125" s="337" t="s">
        <v>47</v>
      </c>
      <c r="B125" s="341" t="s">
        <v>689</v>
      </c>
      <c r="C125" s="485" t="s">
        <v>628</v>
      </c>
      <c r="D125" s="334">
        <v>181019743</v>
      </c>
      <c r="E125" s="335">
        <v>2004</v>
      </c>
      <c r="F125" s="334" t="s">
        <v>630</v>
      </c>
      <c r="G125" s="832">
        <v>0</v>
      </c>
      <c r="H125" s="832">
        <v>0</v>
      </c>
    </row>
    <row r="126" spans="1:8" x14ac:dyDescent="0.2">
      <c r="A126" s="337"/>
      <c r="B126" s="341"/>
      <c r="C126" s="485"/>
      <c r="D126" s="334"/>
      <c r="E126" s="335"/>
      <c r="F126" s="334"/>
      <c r="G126" s="832"/>
      <c r="H126" s="832"/>
    </row>
    <row r="127" spans="1:8" x14ac:dyDescent="0.2">
      <c r="A127" s="337" t="s">
        <v>48</v>
      </c>
      <c r="B127" s="341"/>
      <c r="C127" s="485"/>
      <c r="D127" s="334"/>
      <c r="E127" s="335"/>
      <c r="F127" s="334"/>
      <c r="G127" s="832"/>
      <c r="H127" s="832"/>
    </row>
    <row r="128" spans="1:8" x14ac:dyDescent="0.2">
      <c r="A128" s="337" t="s">
        <v>690</v>
      </c>
      <c r="B128" s="341" t="s">
        <v>689</v>
      </c>
      <c r="C128" s="485" t="s">
        <v>628</v>
      </c>
      <c r="D128" s="334">
        <v>181016248</v>
      </c>
      <c r="E128" s="335">
        <v>2001</v>
      </c>
      <c r="F128" s="334" t="s">
        <v>630</v>
      </c>
      <c r="G128" s="832">
        <v>308.89</v>
      </c>
      <c r="H128" s="832">
        <v>308.89</v>
      </c>
    </row>
    <row r="129" spans="1:8" x14ac:dyDescent="0.2">
      <c r="A129" s="337" t="s">
        <v>691</v>
      </c>
      <c r="B129" s="341" t="s">
        <v>689</v>
      </c>
      <c r="C129" s="485" t="s">
        <v>628</v>
      </c>
      <c r="D129" s="334">
        <v>181019743</v>
      </c>
      <c r="E129" s="335">
        <v>2013</v>
      </c>
      <c r="F129" s="334" t="s">
        <v>630</v>
      </c>
      <c r="G129" s="832">
        <v>155236.85</v>
      </c>
      <c r="H129" s="832">
        <v>175353.22</v>
      </c>
    </row>
    <row r="130" spans="1:8" x14ac:dyDescent="0.2">
      <c r="A130" s="337"/>
      <c r="B130" s="341"/>
      <c r="C130" s="485"/>
      <c r="D130" s="334"/>
      <c r="E130" s="335"/>
      <c r="F130" s="334"/>
      <c r="G130" s="832"/>
      <c r="H130" s="832"/>
    </row>
    <row r="131" spans="1:8" x14ac:dyDescent="0.2">
      <c r="A131" s="337" t="s">
        <v>49</v>
      </c>
      <c r="B131" s="341"/>
      <c r="C131" s="485"/>
      <c r="D131" s="334"/>
      <c r="E131" s="335"/>
      <c r="F131" s="334"/>
      <c r="G131" s="832"/>
      <c r="H131" s="832"/>
    </row>
    <row r="132" spans="1:8" x14ac:dyDescent="0.2">
      <c r="A132" s="337" t="s">
        <v>377</v>
      </c>
      <c r="B132" s="341"/>
      <c r="C132" s="485"/>
      <c r="D132" s="334">
        <v>181019743</v>
      </c>
      <c r="E132" s="335">
        <v>2020</v>
      </c>
      <c r="F132" s="334" t="s">
        <v>630</v>
      </c>
      <c r="G132" s="832"/>
      <c r="H132" s="832">
        <v>3072</v>
      </c>
    </row>
    <row r="133" spans="1:8" x14ac:dyDescent="0.2">
      <c r="A133" s="337"/>
      <c r="B133" s="341"/>
      <c r="C133" s="485"/>
      <c r="D133" s="334"/>
      <c r="E133" s="335"/>
      <c r="F133" s="334"/>
      <c r="G133" s="832"/>
      <c r="H133" s="832"/>
    </row>
    <row r="134" spans="1:8" x14ac:dyDescent="0.2">
      <c r="A134" s="337" t="s">
        <v>50</v>
      </c>
      <c r="B134" s="341"/>
      <c r="C134" s="485"/>
      <c r="D134" s="334"/>
      <c r="E134" s="335"/>
      <c r="F134" s="334"/>
      <c r="G134" s="832"/>
      <c r="H134" s="832"/>
    </row>
    <row r="135" spans="1:8" x14ac:dyDescent="0.2">
      <c r="A135" s="337" t="s">
        <v>692</v>
      </c>
      <c r="B135" s="341" t="s">
        <v>689</v>
      </c>
      <c r="C135" s="485" t="s">
        <v>628</v>
      </c>
      <c r="D135" s="334">
        <v>181017899</v>
      </c>
      <c r="E135" s="335">
        <v>2003</v>
      </c>
      <c r="F135" s="334" t="s">
        <v>630</v>
      </c>
      <c r="G135" s="832">
        <v>193895.69</v>
      </c>
      <c r="H135" s="832">
        <v>193895.69</v>
      </c>
    </row>
    <row r="136" spans="1:8" x14ac:dyDescent="0.2">
      <c r="A136" s="337" t="s">
        <v>693</v>
      </c>
      <c r="B136" s="341" t="s">
        <v>689</v>
      </c>
      <c r="C136" s="485" t="s">
        <v>628</v>
      </c>
      <c r="D136" s="334">
        <v>181019743</v>
      </c>
      <c r="E136" s="335">
        <v>2017</v>
      </c>
      <c r="F136" s="334" t="s">
        <v>630</v>
      </c>
      <c r="G136" s="832">
        <v>1045612.27</v>
      </c>
      <c r="H136" s="832">
        <v>1524092.02</v>
      </c>
    </row>
    <row r="137" spans="1:8" x14ac:dyDescent="0.2">
      <c r="A137" s="337" t="s">
        <v>694</v>
      </c>
      <c r="B137" s="341" t="s">
        <v>689</v>
      </c>
      <c r="C137" s="485" t="s">
        <v>628</v>
      </c>
      <c r="D137" s="334">
        <v>181019743</v>
      </c>
      <c r="E137" s="335">
        <v>2010</v>
      </c>
      <c r="F137" s="334" t="s">
        <v>630</v>
      </c>
      <c r="G137" s="832">
        <v>0.18</v>
      </c>
      <c r="H137" s="832">
        <v>0.18</v>
      </c>
    </row>
    <row r="138" spans="1:8" x14ac:dyDescent="0.2">
      <c r="A138" s="337" t="s">
        <v>695</v>
      </c>
      <c r="B138" s="341" t="s">
        <v>689</v>
      </c>
      <c r="C138" s="485" t="s">
        <v>628</v>
      </c>
      <c r="D138" s="334">
        <v>181019743</v>
      </c>
      <c r="E138" s="335">
        <v>2017</v>
      </c>
      <c r="F138" s="334" t="s">
        <v>630</v>
      </c>
      <c r="G138" s="832">
        <v>2451.1999999999998</v>
      </c>
      <c r="H138" s="832">
        <v>2451.1999999999998</v>
      </c>
    </row>
    <row r="139" spans="1:8" x14ac:dyDescent="0.2">
      <c r="A139" s="337"/>
      <c r="B139" s="341"/>
      <c r="C139" s="485"/>
      <c r="D139" s="334"/>
      <c r="E139" s="335"/>
      <c r="F139" s="334"/>
      <c r="G139" s="832"/>
      <c r="H139" s="832"/>
    </row>
    <row r="140" spans="1:8" x14ac:dyDescent="0.2">
      <c r="A140" s="337" t="s">
        <v>51</v>
      </c>
      <c r="B140" s="341"/>
      <c r="C140" s="485"/>
      <c r="D140" s="334"/>
      <c r="E140" s="335"/>
      <c r="F140" s="334"/>
      <c r="G140" s="832"/>
      <c r="H140" s="832"/>
    </row>
    <row r="141" spans="1:8" x14ac:dyDescent="0.2">
      <c r="A141" s="337"/>
      <c r="B141" s="341"/>
      <c r="C141" s="485"/>
      <c r="D141" s="334"/>
      <c r="E141" s="335"/>
      <c r="F141" s="334"/>
      <c r="G141" s="832"/>
      <c r="H141" s="832"/>
    </row>
    <row r="142" spans="1:8" x14ac:dyDescent="0.2">
      <c r="A142" s="337" t="s">
        <v>696</v>
      </c>
      <c r="B142" s="341"/>
      <c r="C142" s="485"/>
      <c r="D142" s="334"/>
      <c r="E142" s="335"/>
      <c r="F142" s="334"/>
      <c r="G142" s="832"/>
      <c r="H142" s="832"/>
    </row>
    <row r="143" spans="1:8" x14ac:dyDescent="0.2">
      <c r="A143" s="337" t="s">
        <v>697</v>
      </c>
      <c r="B143" s="341" t="s">
        <v>689</v>
      </c>
      <c r="C143" s="485" t="s">
        <v>628</v>
      </c>
      <c r="D143" s="334">
        <v>181019743</v>
      </c>
      <c r="E143" s="335">
        <v>2014</v>
      </c>
      <c r="F143" s="334" t="s">
        <v>630</v>
      </c>
      <c r="G143" s="832">
        <v>70780.91</v>
      </c>
      <c r="H143" s="832">
        <v>3133.32</v>
      </c>
    </row>
    <row r="144" spans="1:8" x14ac:dyDescent="0.2">
      <c r="A144" s="337" t="s">
        <v>698</v>
      </c>
      <c r="B144" s="341" t="s">
        <v>689</v>
      </c>
      <c r="C144" s="485" t="s">
        <v>628</v>
      </c>
      <c r="D144" s="334">
        <v>181019743</v>
      </c>
      <c r="E144" s="335">
        <v>2018</v>
      </c>
      <c r="F144" s="334" t="s">
        <v>630</v>
      </c>
      <c r="G144" s="832">
        <v>2625.95</v>
      </c>
      <c r="H144" s="832">
        <v>1446.76</v>
      </c>
    </row>
    <row r="145" spans="1:8" x14ac:dyDescent="0.2">
      <c r="A145" s="337" t="s">
        <v>699</v>
      </c>
      <c r="B145" s="341" t="s">
        <v>689</v>
      </c>
      <c r="C145" s="485" t="s">
        <v>628</v>
      </c>
      <c r="D145" s="334">
        <v>181019743</v>
      </c>
      <c r="E145" s="335">
        <v>2019</v>
      </c>
      <c r="F145" s="334" t="s">
        <v>630</v>
      </c>
      <c r="G145" s="832">
        <v>26154.73</v>
      </c>
      <c r="H145" s="832">
        <v>26385.39</v>
      </c>
    </row>
    <row r="146" spans="1:8" x14ac:dyDescent="0.2">
      <c r="A146" s="337" t="s">
        <v>700</v>
      </c>
      <c r="B146" s="341" t="s">
        <v>689</v>
      </c>
      <c r="C146" s="485" t="s">
        <v>628</v>
      </c>
      <c r="D146" s="334">
        <v>181019743</v>
      </c>
      <c r="E146" s="335">
        <v>2020</v>
      </c>
      <c r="F146" s="334" t="s">
        <v>630</v>
      </c>
      <c r="G146" s="832"/>
      <c r="H146" s="832">
        <v>8676.5499999999993</v>
      </c>
    </row>
    <row r="147" spans="1:8" x14ac:dyDescent="0.2">
      <c r="A147" s="841" t="s">
        <v>47</v>
      </c>
      <c r="B147" s="341" t="s">
        <v>701</v>
      </c>
      <c r="C147" s="342" t="s">
        <v>683</v>
      </c>
      <c r="D147" s="343">
        <v>181021217</v>
      </c>
      <c r="E147" s="343">
        <v>2005</v>
      </c>
      <c r="F147" s="344" t="s">
        <v>630</v>
      </c>
      <c r="G147" s="842">
        <v>0</v>
      </c>
      <c r="H147" s="842">
        <v>0</v>
      </c>
    </row>
    <row r="148" spans="1:8" x14ac:dyDescent="0.2">
      <c r="A148" s="843"/>
      <c r="B148" s="341"/>
      <c r="C148" s="345"/>
      <c r="D148" s="346"/>
      <c r="E148" s="346"/>
      <c r="F148" s="347"/>
      <c r="G148" s="844"/>
      <c r="H148" s="844"/>
    </row>
    <row r="149" spans="1:8" x14ac:dyDescent="0.2">
      <c r="A149" s="841" t="s">
        <v>48</v>
      </c>
      <c r="B149" s="341" t="s">
        <v>701</v>
      </c>
      <c r="C149" s="342" t="s">
        <v>683</v>
      </c>
      <c r="D149" s="343">
        <v>181021217</v>
      </c>
      <c r="E149" s="343">
        <v>2013</v>
      </c>
      <c r="F149" s="344" t="s">
        <v>630</v>
      </c>
      <c r="G149" s="842">
        <v>53695.25</v>
      </c>
      <c r="H149" s="842">
        <v>50.08</v>
      </c>
    </row>
    <row r="150" spans="1:8" x14ac:dyDescent="0.2">
      <c r="A150" s="843"/>
      <c r="B150" s="341"/>
      <c r="C150" s="345"/>
      <c r="D150" s="346"/>
      <c r="E150" s="346"/>
      <c r="F150" s="347"/>
      <c r="G150" s="844"/>
      <c r="H150" s="844"/>
    </row>
    <row r="151" spans="1:8" x14ac:dyDescent="0.2">
      <c r="A151" s="841" t="s">
        <v>49</v>
      </c>
      <c r="B151" s="341" t="s">
        <v>701</v>
      </c>
      <c r="C151" s="342" t="s">
        <v>683</v>
      </c>
      <c r="D151" s="343">
        <v>181021217</v>
      </c>
      <c r="E151" s="343"/>
      <c r="F151" s="344" t="s">
        <v>630</v>
      </c>
      <c r="G151" s="842">
        <v>448917.51</v>
      </c>
      <c r="H151" s="842">
        <v>842131.37</v>
      </c>
    </row>
    <row r="152" spans="1:8" x14ac:dyDescent="0.2">
      <c r="A152" s="841" t="s">
        <v>377</v>
      </c>
      <c r="B152" s="341"/>
      <c r="C152" s="345"/>
      <c r="D152" s="346"/>
      <c r="E152" s="346"/>
      <c r="F152" s="347"/>
      <c r="G152" s="844"/>
      <c r="H152" s="844"/>
    </row>
    <row r="153" spans="1:8" x14ac:dyDescent="0.2">
      <c r="A153" s="843" t="s">
        <v>702</v>
      </c>
      <c r="B153" s="341"/>
      <c r="C153" s="345"/>
      <c r="D153" s="346"/>
      <c r="E153" s="346"/>
      <c r="F153" s="347"/>
      <c r="G153" s="844"/>
      <c r="H153" s="844"/>
    </row>
    <row r="154" spans="1:8" x14ac:dyDescent="0.2">
      <c r="A154" s="843" t="s">
        <v>703</v>
      </c>
      <c r="B154" s="341"/>
      <c r="C154" s="345" t="s">
        <v>683</v>
      </c>
      <c r="D154" s="346">
        <v>181021217</v>
      </c>
      <c r="E154" s="346">
        <v>2019</v>
      </c>
      <c r="F154" s="347" t="s">
        <v>630</v>
      </c>
      <c r="G154" s="845">
        <v>18210.41</v>
      </c>
      <c r="H154" s="844">
        <v>18210.41</v>
      </c>
    </row>
    <row r="155" spans="1:8" x14ac:dyDescent="0.2">
      <c r="A155" s="843" t="s">
        <v>704</v>
      </c>
      <c r="B155" s="341"/>
      <c r="C155" s="345" t="s">
        <v>683</v>
      </c>
      <c r="D155" s="346">
        <v>181021217</v>
      </c>
      <c r="E155" s="346">
        <v>2020</v>
      </c>
      <c r="F155" s="347" t="s">
        <v>630</v>
      </c>
      <c r="G155" s="844">
        <v>19100</v>
      </c>
      <c r="H155" s="844">
        <v>0</v>
      </c>
    </row>
    <row r="156" spans="1:8" x14ac:dyDescent="0.2">
      <c r="A156" s="843" t="s">
        <v>705</v>
      </c>
      <c r="B156" s="341"/>
      <c r="C156" s="345" t="s">
        <v>683</v>
      </c>
      <c r="D156" s="346">
        <v>181021217</v>
      </c>
      <c r="E156" s="346">
        <v>2018</v>
      </c>
      <c r="F156" s="347" t="s">
        <v>630</v>
      </c>
      <c r="G156" s="844">
        <v>411607.1</v>
      </c>
      <c r="H156" s="844">
        <v>323920.96000000002</v>
      </c>
    </row>
    <row r="157" spans="1:8" x14ac:dyDescent="0.2">
      <c r="A157" s="843" t="s">
        <v>706</v>
      </c>
      <c r="B157" s="341"/>
      <c r="C157" s="345" t="s">
        <v>683</v>
      </c>
      <c r="D157" s="346">
        <v>181021217</v>
      </c>
      <c r="E157" s="346">
        <v>2021</v>
      </c>
      <c r="F157" s="347" t="s">
        <v>630</v>
      </c>
      <c r="G157" s="844">
        <v>0</v>
      </c>
      <c r="H157" s="844">
        <v>500000</v>
      </c>
    </row>
    <row r="158" spans="1:8" x14ac:dyDescent="0.2">
      <c r="A158" s="843"/>
      <c r="B158" s="341"/>
      <c r="C158" s="345"/>
      <c r="D158" s="346"/>
      <c r="E158" s="346"/>
      <c r="F158" s="347"/>
      <c r="G158" s="844"/>
      <c r="H158" s="844"/>
    </row>
    <row r="159" spans="1:8" x14ac:dyDescent="0.2">
      <c r="A159" s="841" t="s">
        <v>50</v>
      </c>
      <c r="B159" s="341" t="s">
        <v>701</v>
      </c>
      <c r="C159" s="342" t="s">
        <v>683</v>
      </c>
      <c r="D159" s="343">
        <v>181021217</v>
      </c>
      <c r="E159" s="343">
        <v>2020</v>
      </c>
      <c r="F159" s="344" t="s">
        <v>630</v>
      </c>
      <c r="G159" s="842">
        <v>27100</v>
      </c>
      <c r="H159" s="842">
        <v>11692.49</v>
      </c>
    </row>
    <row r="160" spans="1:8" x14ac:dyDescent="0.2">
      <c r="A160" s="843"/>
      <c r="B160" s="341"/>
      <c r="C160" s="345"/>
      <c r="D160" s="346"/>
      <c r="E160" s="346"/>
      <c r="F160" s="347"/>
      <c r="G160" s="844"/>
      <c r="H160" s="844"/>
    </row>
    <row r="161" spans="1:8" x14ac:dyDescent="0.2">
      <c r="A161" s="841" t="s">
        <v>51</v>
      </c>
      <c r="B161" s="341" t="s">
        <v>701</v>
      </c>
      <c r="C161" s="342" t="s">
        <v>683</v>
      </c>
      <c r="D161" s="343">
        <v>181021217</v>
      </c>
      <c r="E161" s="343"/>
      <c r="F161" s="344" t="s">
        <v>630</v>
      </c>
      <c r="G161" s="842">
        <v>63741.18</v>
      </c>
      <c r="H161" s="842">
        <v>974292.43</v>
      </c>
    </row>
    <row r="162" spans="1:8" x14ac:dyDescent="0.2">
      <c r="A162" s="337"/>
      <c r="B162" s="341"/>
      <c r="C162" s="348"/>
      <c r="D162" s="349"/>
      <c r="E162" s="349"/>
      <c r="F162" s="334"/>
      <c r="G162" s="846"/>
      <c r="H162" s="846"/>
    </row>
    <row r="163" spans="1:8" x14ac:dyDescent="0.2">
      <c r="A163" s="337" t="s">
        <v>707</v>
      </c>
      <c r="B163" s="341"/>
      <c r="C163" s="348" t="s">
        <v>683</v>
      </c>
      <c r="D163" s="349">
        <v>181021217</v>
      </c>
      <c r="E163" s="349">
        <v>2018</v>
      </c>
      <c r="F163" s="334" t="s">
        <v>630</v>
      </c>
      <c r="G163" s="846">
        <v>19904.97</v>
      </c>
      <c r="H163" s="846">
        <v>19905.86</v>
      </c>
    </row>
    <row r="164" spans="1:8" x14ac:dyDescent="0.2">
      <c r="A164" s="337" t="s">
        <v>708</v>
      </c>
      <c r="B164" s="341"/>
      <c r="C164" s="348" t="s">
        <v>683</v>
      </c>
      <c r="D164" s="349">
        <v>181021217</v>
      </c>
      <c r="E164" s="349">
        <v>2021</v>
      </c>
      <c r="F164" s="334" t="s">
        <v>630</v>
      </c>
      <c r="G164" s="846">
        <v>0</v>
      </c>
      <c r="H164" s="846">
        <v>910503.5</v>
      </c>
    </row>
    <row r="165" spans="1:8" x14ac:dyDescent="0.2">
      <c r="A165" s="337" t="s">
        <v>709</v>
      </c>
      <c r="B165" s="341"/>
      <c r="C165" s="348" t="s">
        <v>683</v>
      </c>
      <c r="D165" s="349">
        <v>181021217</v>
      </c>
      <c r="E165" s="349">
        <v>2018</v>
      </c>
      <c r="F165" s="334" t="s">
        <v>630</v>
      </c>
      <c r="G165" s="846">
        <v>43776.05</v>
      </c>
      <c r="H165" s="846">
        <v>43822.91</v>
      </c>
    </row>
    <row r="166" spans="1:8" x14ac:dyDescent="0.2">
      <c r="A166" s="337" t="s">
        <v>710</v>
      </c>
      <c r="B166" s="341"/>
      <c r="C166" s="348" t="s">
        <v>683</v>
      </c>
      <c r="D166" s="349">
        <v>181021217</v>
      </c>
      <c r="E166" s="349">
        <v>2021</v>
      </c>
      <c r="F166" s="334" t="s">
        <v>630</v>
      </c>
      <c r="G166" s="846">
        <v>0</v>
      </c>
      <c r="H166" s="846">
        <v>0</v>
      </c>
    </row>
    <row r="167" spans="1:8" x14ac:dyDescent="0.2">
      <c r="A167" s="337" t="s">
        <v>711</v>
      </c>
      <c r="B167" s="341"/>
      <c r="C167" s="348" t="s">
        <v>683</v>
      </c>
      <c r="D167" s="349">
        <v>181021217</v>
      </c>
      <c r="E167" s="349">
        <v>2010</v>
      </c>
      <c r="F167" s="334" t="s">
        <v>630</v>
      </c>
      <c r="G167" s="846">
        <v>60.16</v>
      </c>
      <c r="H167" s="846">
        <v>60.16</v>
      </c>
    </row>
    <row r="168" spans="1:8" x14ac:dyDescent="0.2">
      <c r="A168" s="337" t="s">
        <v>47</v>
      </c>
      <c r="B168" s="341" t="s">
        <v>712</v>
      </c>
      <c r="C168" s="485" t="s">
        <v>628</v>
      </c>
      <c r="D168" s="334" t="s">
        <v>713</v>
      </c>
      <c r="E168" s="335">
        <v>2013</v>
      </c>
      <c r="F168" s="334" t="s">
        <v>630</v>
      </c>
      <c r="G168" s="832"/>
      <c r="H168" s="832"/>
    </row>
    <row r="169" spans="1:8" x14ac:dyDescent="0.2">
      <c r="A169" s="337"/>
      <c r="B169" s="341"/>
      <c r="C169" s="485"/>
      <c r="D169" s="334"/>
      <c r="E169" s="335"/>
      <c r="F169" s="334"/>
      <c r="G169" s="832"/>
      <c r="H169" s="832"/>
    </row>
    <row r="170" spans="1:8" x14ac:dyDescent="0.2">
      <c r="A170" s="337" t="s">
        <v>48</v>
      </c>
      <c r="B170" s="341" t="s">
        <v>712</v>
      </c>
      <c r="C170" s="485" t="s">
        <v>628</v>
      </c>
      <c r="D170" s="334" t="s">
        <v>714</v>
      </c>
      <c r="E170" s="335">
        <v>2013</v>
      </c>
      <c r="F170" s="334" t="s">
        <v>630</v>
      </c>
      <c r="G170" s="832">
        <v>55099</v>
      </c>
      <c r="H170" s="832">
        <v>72776.92</v>
      </c>
    </row>
    <row r="171" spans="1:8" x14ac:dyDescent="0.2">
      <c r="A171" s="337"/>
      <c r="B171" s="341"/>
      <c r="C171" s="485"/>
      <c r="D171" s="334"/>
      <c r="E171" s="335"/>
      <c r="F171" s="334"/>
      <c r="G171" s="832"/>
      <c r="H171" s="832"/>
    </row>
    <row r="172" spans="1:8" x14ac:dyDescent="0.2">
      <c r="A172" s="337" t="s">
        <v>49</v>
      </c>
      <c r="B172" s="341"/>
      <c r="C172" s="485"/>
      <c r="D172" s="334"/>
      <c r="E172" s="335"/>
      <c r="F172" s="334"/>
      <c r="G172" s="832"/>
      <c r="H172" s="832"/>
    </row>
    <row r="173" spans="1:8" x14ac:dyDescent="0.2">
      <c r="A173" s="337" t="s">
        <v>377</v>
      </c>
      <c r="B173" s="341"/>
      <c r="C173" s="485"/>
      <c r="D173" s="334"/>
      <c r="E173" s="335"/>
      <c r="F173" s="334"/>
      <c r="G173" s="832"/>
      <c r="H173" s="832"/>
    </row>
    <row r="174" spans="1:8" x14ac:dyDescent="0.2">
      <c r="A174" s="337"/>
      <c r="B174" s="341"/>
      <c r="C174" s="485"/>
      <c r="D174" s="334"/>
      <c r="E174" s="335"/>
      <c r="F174" s="334"/>
      <c r="G174" s="832"/>
      <c r="H174" s="832"/>
    </row>
    <row r="175" spans="1:8" x14ac:dyDescent="0.2">
      <c r="A175" s="337" t="s">
        <v>50</v>
      </c>
      <c r="B175" s="341" t="s">
        <v>712</v>
      </c>
      <c r="C175" s="485" t="s">
        <v>628</v>
      </c>
      <c r="D175" s="334" t="s">
        <v>713</v>
      </c>
      <c r="E175" s="335">
        <v>2017</v>
      </c>
      <c r="F175" s="334" t="s">
        <v>630</v>
      </c>
      <c r="G175" s="832">
        <v>314193.44000000006</v>
      </c>
      <c r="H175" s="832">
        <v>792844.83</v>
      </c>
    </row>
    <row r="176" spans="1:8" x14ac:dyDescent="0.2">
      <c r="A176" s="337"/>
      <c r="B176" s="341"/>
      <c r="C176" s="485"/>
      <c r="D176" s="334"/>
      <c r="E176" s="335"/>
      <c r="F176" s="334"/>
      <c r="G176" s="832"/>
      <c r="H176" s="832"/>
    </row>
    <row r="177" spans="1:8" x14ac:dyDescent="0.2">
      <c r="A177" s="337" t="s">
        <v>51</v>
      </c>
      <c r="B177" s="341" t="s">
        <v>712</v>
      </c>
      <c r="C177" s="485" t="s">
        <v>628</v>
      </c>
      <c r="D177" s="334" t="s">
        <v>713</v>
      </c>
      <c r="E177" s="335">
        <v>2014</v>
      </c>
      <c r="F177" s="334" t="s">
        <v>630</v>
      </c>
      <c r="G177" s="832">
        <v>44283.98</v>
      </c>
      <c r="H177" s="832">
        <v>33616.99</v>
      </c>
    </row>
    <row r="178" spans="1:8" x14ac:dyDescent="0.2">
      <c r="A178" s="337" t="s">
        <v>47</v>
      </c>
      <c r="B178" s="337" t="s">
        <v>715</v>
      </c>
      <c r="C178" s="348" t="s">
        <v>628</v>
      </c>
      <c r="D178" s="847">
        <v>403003247</v>
      </c>
      <c r="E178" s="350">
        <v>2013</v>
      </c>
      <c r="F178" s="334" t="s">
        <v>630</v>
      </c>
      <c r="G178" s="832"/>
      <c r="H178" s="832">
        <v>1740992.61</v>
      </c>
    </row>
    <row r="179" spans="1:8" x14ac:dyDescent="0.2">
      <c r="A179" s="337"/>
      <c r="B179" s="337"/>
      <c r="C179" s="348"/>
      <c r="D179" s="847"/>
      <c r="E179" s="350"/>
      <c r="F179" s="334"/>
      <c r="G179" s="832"/>
      <c r="H179" s="832"/>
    </row>
    <row r="180" spans="1:8" x14ac:dyDescent="0.2">
      <c r="A180" s="337" t="s">
        <v>48</v>
      </c>
      <c r="B180" s="337" t="s">
        <v>715</v>
      </c>
      <c r="C180" s="348" t="s">
        <v>628</v>
      </c>
      <c r="D180" s="847">
        <v>403003247</v>
      </c>
      <c r="E180" s="350">
        <v>2013</v>
      </c>
      <c r="F180" s="334" t="s">
        <v>630</v>
      </c>
      <c r="G180" s="832">
        <v>21798.75</v>
      </c>
      <c r="H180" s="832">
        <v>7062.47</v>
      </c>
    </row>
    <row r="181" spans="1:8" x14ac:dyDescent="0.2">
      <c r="A181" s="337"/>
      <c r="B181" s="337"/>
      <c r="C181" s="348"/>
      <c r="D181" s="847"/>
      <c r="E181" s="350"/>
      <c r="F181" s="334"/>
      <c r="G181" s="832"/>
      <c r="H181" s="832"/>
    </row>
    <row r="182" spans="1:8" x14ac:dyDescent="0.2">
      <c r="A182" s="337" t="s">
        <v>49</v>
      </c>
      <c r="B182" s="337" t="s">
        <v>715</v>
      </c>
      <c r="C182" s="348" t="s">
        <v>628</v>
      </c>
      <c r="D182" s="847">
        <v>403003247</v>
      </c>
      <c r="E182" s="350">
        <v>2020</v>
      </c>
      <c r="F182" s="334" t="s">
        <v>630</v>
      </c>
      <c r="G182" s="832">
        <v>151109.25</v>
      </c>
      <c r="H182" s="832">
        <v>438613</v>
      </c>
    </row>
    <row r="183" spans="1:8" x14ac:dyDescent="0.2">
      <c r="A183" s="337" t="s">
        <v>377</v>
      </c>
      <c r="B183" s="337"/>
      <c r="C183" s="348"/>
      <c r="D183" s="847"/>
      <c r="E183" s="350"/>
      <c r="F183" s="334"/>
      <c r="G183" s="832"/>
      <c r="H183" s="832"/>
    </row>
    <row r="184" spans="1:8" x14ac:dyDescent="0.2">
      <c r="A184" s="337"/>
      <c r="B184" s="337"/>
      <c r="C184" s="348"/>
      <c r="D184" s="847"/>
      <c r="E184" s="350"/>
      <c r="F184" s="334"/>
      <c r="G184" s="832"/>
      <c r="H184" s="832"/>
    </row>
    <row r="185" spans="1:8" x14ac:dyDescent="0.2">
      <c r="A185" s="337" t="s">
        <v>50</v>
      </c>
      <c r="B185" s="337" t="s">
        <v>715</v>
      </c>
      <c r="C185" s="348" t="s">
        <v>628</v>
      </c>
      <c r="D185" s="847">
        <v>403003247</v>
      </c>
      <c r="E185" s="350">
        <v>2017</v>
      </c>
      <c r="F185" s="334" t="s">
        <v>630</v>
      </c>
      <c r="G185" s="832">
        <v>151061.03</v>
      </c>
      <c r="H185" s="832">
        <v>521903.61</v>
      </c>
    </row>
    <row r="186" spans="1:8" x14ac:dyDescent="0.2">
      <c r="A186" s="337"/>
      <c r="B186" s="337"/>
      <c r="C186" s="348"/>
      <c r="D186" s="847"/>
      <c r="E186" s="350"/>
      <c r="F186" s="334"/>
      <c r="G186" s="832"/>
      <c r="H186" s="832"/>
    </row>
    <row r="187" spans="1:8" x14ac:dyDescent="0.2">
      <c r="A187" s="337" t="s">
        <v>51</v>
      </c>
      <c r="B187" s="337"/>
      <c r="C187" s="348"/>
      <c r="D187" s="847"/>
      <c r="E187" s="350"/>
      <c r="F187" s="334"/>
      <c r="G187" s="832"/>
      <c r="H187" s="832"/>
    </row>
    <row r="188" spans="1:8" x14ac:dyDescent="0.2">
      <c r="A188" s="337"/>
      <c r="B188" s="337"/>
      <c r="C188" s="348"/>
      <c r="D188" s="847"/>
      <c r="E188" s="350"/>
      <c r="F188" s="334"/>
      <c r="G188" s="832"/>
      <c r="H188" s="832"/>
    </row>
    <row r="189" spans="1:8" x14ac:dyDescent="0.2">
      <c r="A189" s="337" t="s">
        <v>55</v>
      </c>
      <c r="B189" s="337" t="s">
        <v>715</v>
      </c>
      <c r="C189" s="348" t="s">
        <v>628</v>
      </c>
      <c r="D189" s="847">
        <v>403003247</v>
      </c>
      <c r="E189" s="350">
        <v>2014</v>
      </c>
      <c r="F189" s="334" t="s">
        <v>630</v>
      </c>
      <c r="G189" s="832">
        <v>164249.54999999999</v>
      </c>
      <c r="H189" s="832">
        <v>232150.03</v>
      </c>
    </row>
    <row r="190" spans="1:8" x14ac:dyDescent="0.2">
      <c r="A190" s="337" t="s">
        <v>47</v>
      </c>
      <c r="B190" s="337" t="s">
        <v>716</v>
      </c>
      <c r="C190" s="348" t="s">
        <v>628</v>
      </c>
      <c r="D190" s="340" t="s">
        <v>717</v>
      </c>
      <c r="E190" s="351">
        <v>40452</v>
      </c>
      <c r="F190" s="334" t="s">
        <v>630</v>
      </c>
      <c r="G190" s="832">
        <v>359304.39</v>
      </c>
      <c r="H190" s="832">
        <v>11887.22</v>
      </c>
    </row>
    <row r="191" spans="1:8" x14ac:dyDescent="0.2">
      <c r="A191" s="337"/>
      <c r="B191" s="337"/>
      <c r="C191" s="348"/>
      <c r="D191" s="340"/>
      <c r="E191" s="351"/>
      <c r="F191" s="334"/>
      <c r="G191" s="832"/>
      <c r="H191" s="832"/>
    </row>
    <row r="192" spans="1:8" x14ac:dyDescent="0.2">
      <c r="A192" s="337" t="s">
        <v>48</v>
      </c>
      <c r="B192" s="337" t="s">
        <v>716</v>
      </c>
      <c r="C192" s="348" t="s">
        <v>628</v>
      </c>
      <c r="D192" s="340" t="s">
        <v>718</v>
      </c>
      <c r="E192" s="351">
        <v>40455</v>
      </c>
      <c r="F192" s="334" t="s">
        <v>630</v>
      </c>
      <c r="G192" s="832">
        <v>160.76</v>
      </c>
      <c r="H192" s="832">
        <v>135.86000000000001</v>
      </c>
    </row>
    <row r="193" spans="1:8" x14ac:dyDescent="0.2">
      <c r="A193" s="337"/>
      <c r="B193" s="337"/>
      <c r="C193" s="348"/>
      <c r="D193" s="340"/>
      <c r="E193" s="351"/>
      <c r="F193" s="334"/>
      <c r="G193" s="832"/>
      <c r="H193" s="832"/>
    </row>
    <row r="194" spans="1:8" x14ac:dyDescent="0.2">
      <c r="A194" s="337" t="s">
        <v>49</v>
      </c>
      <c r="B194" s="337" t="s">
        <v>716</v>
      </c>
      <c r="C194" s="348" t="s">
        <v>628</v>
      </c>
      <c r="D194" s="340" t="s">
        <v>717</v>
      </c>
      <c r="E194" s="351">
        <v>40452</v>
      </c>
      <c r="F194" s="334" t="s">
        <v>630</v>
      </c>
      <c r="G194" s="832">
        <v>52919.56</v>
      </c>
      <c r="H194" s="832">
        <v>708433.59</v>
      </c>
    </row>
    <row r="195" spans="1:8" x14ac:dyDescent="0.2">
      <c r="A195" s="337" t="s">
        <v>377</v>
      </c>
      <c r="B195" s="337"/>
      <c r="C195" s="348"/>
      <c r="D195" s="340"/>
      <c r="E195" s="351"/>
      <c r="F195" s="334"/>
      <c r="G195" s="832"/>
      <c r="H195" s="832"/>
    </row>
    <row r="196" spans="1:8" x14ac:dyDescent="0.2">
      <c r="A196" s="337"/>
      <c r="B196" s="337"/>
      <c r="C196" s="348"/>
      <c r="D196" s="340"/>
      <c r="E196" s="351"/>
      <c r="F196" s="334"/>
      <c r="G196" s="832"/>
      <c r="H196" s="832"/>
    </row>
    <row r="197" spans="1:8" x14ac:dyDescent="0.2">
      <c r="A197" s="337" t="s">
        <v>50</v>
      </c>
      <c r="B197" s="337" t="s">
        <v>716</v>
      </c>
      <c r="C197" s="348" t="s">
        <v>628</v>
      </c>
      <c r="D197" s="340"/>
      <c r="E197" s="351"/>
      <c r="F197" s="334" t="s">
        <v>630</v>
      </c>
      <c r="G197" s="832" t="s">
        <v>719</v>
      </c>
      <c r="H197" s="832" t="s">
        <v>719</v>
      </c>
    </row>
    <row r="198" spans="1:8" x14ac:dyDescent="0.2">
      <c r="A198" s="337"/>
      <c r="B198" s="337"/>
      <c r="C198" s="348"/>
      <c r="D198" s="340"/>
      <c r="E198" s="351"/>
      <c r="F198" s="334"/>
      <c r="G198" s="832"/>
      <c r="H198" s="832"/>
    </row>
    <row r="199" spans="1:8" x14ac:dyDescent="0.2">
      <c r="A199" s="337" t="s">
        <v>51</v>
      </c>
      <c r="B199" s="337"/>
      <c r="C199" s="348"/>
      <c r="D199" s="340"/>
      <c r="E199" s="351"/>
      <c r="F199" s="334"/>
      <c r="G199" s="832"/>
      <c r="H199" s="832"/>
    </row>
    <row r="200" spans="1:8" x14ac:dyDescent="0.2">
      <c r="A200" s="337"/>
      <c r="B200" s="337"/>
      <c r="C200" s="348"/>
      <c r="D200" s="340"/>
      <c r="E200" s="351"/>
      <c r="F200" s="334"/>
      <c r="G200" s="832"/>
      <c r="H200" s="832"/>
    </row>
    <row r="201" spans="1:8" x14ac:dyDescent="0.2">
      <c r="A201" s="337" t="s">
        <v>55</v>
      </c>
      <c r="B201" s="337" t="s">
        <v>716</v>
      </c>
      <c r="C201" s="348" t="s">
        <v>628</v>
      </c>
      <c r="D201" s="340" t="s">
        <v>717</v>
      </c>
      <c r="E201" s="351">
        <v>40452</v>
      </c>
      <c r="F201" s="334" t="s">
        <v>630</v>
      </c>
      <c r="G201" s="832">
        <v>717047.12</v>
      </c>
      <c r="H201" s="832">
        <v>2117151.25</v>
      </c>
    </row>
    <row r="202" spans="1:8" x14ac:dyDescent="0.2">
      <c r="A202" s="337" t="s">
        <v>47</v>
      </c>
      <c r="B202" s="337" t="s">
        <v>720</v>
      </c>
      <c r="C202" s="348" t="s">
        <v>683</v>
      </c>
      <c r="D202" s="848" t="s">
        <v>721</v>
      </c>
      <c r="E202" s="849">
        <v>38353</v>
      </c>
      <c r="F202" s="334" t="s">
        <v>722</v>
      </c>
      <c r="G202" s="850">
        <v>0</v>
      </c>
      <c r="H202" s="850">
        <v>0</v>
      </c>
    </row>
    <row r="203" spans="1:8" x14ac:dyDescent="0.2">
      <c r="A203" s="337"/>
      <c r="B203" s="337"/>
      <c r="C203" s="348"/>
      <c r="D203" s="340"/>
      <c r="E203" s="849"/>
      <c r="F203" s="334"/>
      <c r="G203" s="850"/>
      <c r="H203" s="850"/>
    </row>
    <row r="204" spans="1:8" x14ac:dyDescent="0.2">
      <c r="A204" s="337" t="s">
        <v>48</v>
      </c>
      <c r="B204" s="337" t="s">
        <v>720</v>
      </c>
      <c r="C204" s="348" t="s">
        <v>683</v>
      </c>
      <c r="D204" s="848" t="s">
        <v>723</v>
      </c>
      <c r="E204" s="849">
        <v>38353</v>
      </c>
      <c r="F204" s="334" t="s">
        <v>722</v>
      </c>
      <c r="G204" s="850">
        <v>3884.44</v>
      </c>
      <c r="H204" s="850">
        <v>8238</v>
      </c>
    </row>
    <row r="205" spans="1:8" x14ac:dyDescent="0.2">
      <c r="A205" s="337"/>
      <c r="B205" s="337"/>
      <c r="C205" s="348"/>
      <c r="D205" s="340"/>
      <c r="E205" s="849"/>
      <c r="F205" s="334"/>
      <c r="G205" s="850"/>
      <c r="H205" s="850"/>
    </row>
    <row r="206" spans="1:8" x14ac:dyDescent="0.2">
      <c r="A206" s="337" t="s">
        <v>49</v>
      </c>
      <c r="B206" s="337"/>
      <c r="C206" s="348"/>
      <c r="D206" s="848"/>
      <c r="E206" s="849"/>
      <c r="F206" s="334"/>
      <c r="G206" s="850"/>
      <c r="H206" s="850"/>
    </row>
    <row r="207" spans="1:8" x14ac:dyDescent="0.2">
      <c r="A207" s="337" t="s">
        <v>377</v>
      </c>
      <c r="B207" s="337"/>
      <c r="C207" s="348"/>
      <c r="D207" s="340"/>
      <c r="E207" s="849"/>
      <c r="F207" s="334"/>
      <c r="G207" s="850"/>
      <c r="H207" s="850"/>
    </row>
    <row r="208" spans="1:8" x14ac:dyDescent="0.2">
      <c r="A208" s="337"/>
      <c r="B208" s="337"/>
      <c r="C208" s="348"/>
      <c r="D208" s="340"/>
      <c r="E208" s="849"/>
      <c r="F208" s="333"/>
      <c r="G208" s="850"/>
      <c r="H208" s="850"/>
    </row>
    <row r="209" spans="1:8" x14ac:dyDescent="0.2">
      <c r="A209" s="337" t="s">
        <v>724</v>
      </c>
      <c r="B209" s="337" t="s">
        <v>720</v>
      </c>
      <c r="C209" s="486" t="s">
        <v>683</v>
      </c>
      <c r="D209" s="848" t="s">
        <v>725</v>
      </c>
      <c r="E209" s="849">
        <v>38353</v>
      </c>
      <c r="F209" s="333" t="s">
        <v>630</v>
      </c>
      <c r="G209" s="850">
        <v>14569.7</v>
      </c>
      <c r="H209" s="850">
        <f>+G209</f>
        <v>14569.7</v>
      </c>
    </row>
    <row r="210" spans="1:8" x14ac:dyDescent="0.2">
      <c r="A210" s="843"/>
      <c r="B210" s="843"/>
      <c r="C210" s="345"/>
      <c r="D210" s="851"/>
      <c r="E210" s="352"/>
      <c r="F210" s="347"/>
      <c r="G210" s="852"/>
      <c r="H210" s="852"/>
    </row>
    <row r="211" spans="1:8" x14ac:dyDescent="0.2">
      <c r="A211" s="843" t="s">
        <v>726</v>
      </c>
      <c r="B211" s="337" t="s">
        <v>720</v>
      </c>
      <c r="C211" s="486" t="s">
        <v>683</v>
      </c>
      <c r="D211" s="848" t="s">
        <v>727</v>
      </c>
      <c r="E211" s="849">
        <v>38353</v>
      </c>
      <c r="F211" s="333" t="s">
        <v>630</v>
      </c>
      <c r="G211" s="852">
        <v>1800</v>
      </c>
      <c r="H211" s="852">
        <v>1800</v>
      </c>
    </row>
    <row r="212" spans="1:8" x14ac:dyDescent="0.2">
      <c r="A212" s="337" t="s">
        <v>47</v>
      </c>
      <c r="B212" s="337" t="s">
        <v>728</v>
      </c>
      <c r="C212" s="486" t="s">
        <v>683</v>
      </c>
      <c r="D212" s="853" t="s">
        <v>729</v>
      </c>
      <c r="E212" s="335">
        <v>2005</v>
      </c>
      <c r="F212" s="333" t="s">
        <v>630</v>
      </c>
      <c r="G212" s="850">
        <v>0</v>
      </c>
      <c r="H212" s="850">
        <v>0</v>
      </c>
    </row>
    <row r="213" spans="1:8" x14ac:dyDescent="0.2">
      <c r="A213" s="337"/>
      <c r="B213" s="337"/>
      <c r="C213" s="348"/>
      <c r="D213" s="340"/>
      <c r="E213" s="335"/>
      <c r="F213" s="334"/>
      <c r="G213" s="850"/>
      <c r="H213" s="850"/>
    </row>
    <row r="214" spans="1:8" x14ac:dyDescent="0.2">
      <c r="A214" s="337" t="s">
        <v>48</v>
      </c>
      <c r="B214" s="337" t="s">
        <v>728</v>
      </c>
      <c r="C214" s="486" t="s">
        <v>683</v>
      </c>
      <c r="D214" s="853" t="s">
        <v>729</v>
      </c>
      <c r="E214" s="335">
        <v>2013</v>
      </c>
      <c r="F214" s="333" t="s">
        <v>630</v>
      </c>
      <c r="G214" s="850">
        <v>520.36</v>
      </c>
      <c r="H214" s="850">
        <v>3246.17</v>
      </c>
    </row>
    <row r="215" spans="1:8" x14ac:dyDescent="0.2">
      <c r="A215" s="337"/>
      <c r="B215" s="337"/>
      <c r="C215" s="348"/>
      <c r="D215" s="340"/>
      <c r="E215" s="335"/>
      <c r="F215" s="334"/>
      <c r="G215" s="850"/>
      <c r="H215" s="850"/>
    </row>
    <row r="216" spans="1:8" ht="24" x14ac:dyDescent="0.2">
      <c r="A216" s="353" t="s">
        <v>730</v>
      </c>
      <c r="B216" s="337" t="s">
        <v>728</v>
      </c>
      <c r="C216" s="486" t="s">
        <v>683</v>
      </c>
      <c r="D216" s="853" t="s">
        <v>729</v>
      </c>
      <c r="E216" s="335" t="s">
        <v>731</v>
      </c>
      <c r="F216" s="333" t="s">
        <v>630</v>
      </c>
      <c r="G216" s="850">
        <f>SUM(G217:G220)</f>
        <v>95093.76999999999</v>
      </c>
      <c r="H216" s="850">
        <f>SUM(H217:H220)</f>
        <v>554500.79</v>
      </c>
    </row>
    <row r="217" spans="1:8" x14ac:dyDescent="0.2">
      <c r="A217" s="486" t="s">
        <v>732</v>
      </c>
      <c r="B217" s="337"/>
      <c r="C217" s="348"/>
      <c r="D217" s="340"/>
      <c r="E217" s="335" t="s">
        <v>733</v>
      </c>
      <c r="F217" s="334"/>
      <c r="G217" s="850">
        <v>14004.17</v>
      </c>
      <c r="H217" s="850">
        <v>0.3</v>
      </c>
    </row>
    <row r="218" spans="1:8" ht="24" x14ac:dyDescent="0.2">
      <c r="A218" s="527" t="s">
        <v>734</v>
      </c>
      <c r="B218" s="337"/>
      <c r="C218" s="348"/>
      <c r="D218" s="340"/>
      <c r="E218" s="335" t="s">
        <v>655</v>
      </c>
      <c r="F218" s="334"/>
      <c r="G218" s="850">
        <v>25900</v>
      </c>
      <c r="H218" s="850">
        <v>0</v>
      </c>
    </row>
    <row r="219" spans="1:8" ht="24" x14ac:dyDescent="0.2">
      <c r="A219" s="527" t="s">
        <v>735</v>
      </c>
      <c r="B219" s="337"/>
      <c r="C219" s="348"/>
      <c r="D219" s="340"/>
      <c r="E219" s="335" t="s">
        <v>637</v>
      </c>
      <c r="F219" s="340"/>
      <c r="G219" s="850"/>
      <c r="H219" s="850">
        <v>499310.89</v>
      </c>
    </row>
    <row r="220" spans="1:8" x14ac:dyDescent="0.2">
      <c r="A220" s="486" t="s">
        <v>736</v>
      </c>
      <c r="B220" s="337"/>
      <c r="C220" s="348"/>
      <c r="D220" s="340"/>
      <c r="E220" s="335" t="s">
        <v>731</v>
      </c>
      <c r="F220" s="340"/>
      <c r="G220" s="850">
        <v>55189.599999999999</v>
      </c>
      <c r="H220" s="850">
        <v>55189.599999999999</v>
      </c>
    </row>
    <row r="221" spans="1:8" x14ac:dyDescent="0.2">
      <c r="A221" s="337" t="s">
        <v>50</v>
      </c>
      <c r="B221" s="337" t="s">
        <v>728</v>
      </c>
      <c r="C221" s="486" t="s">
        <v>683</v>
      </c>
      <c r="D221" s="853"/>
      <c r="E221" s="335"/>
      <c r="F221" s="340"/>
      <c r="G221" s="850"/>
      <c r="H221" s="850"/>
    </row>
    <row r="222" spans="1:8" x14ac:dyDescent="0.2">
      <c r="A222" s="337"/>
      <c r="B222" s="337"/>
      <c r="C222" s="348"/>
      <c r="D222" s="340"/>
      <c r="E222" s="335"/>
      <c r="F222" s="340"/>
      <c r="G222" s="850"/>
      <c r="H222" s="850"/>
    </row>
    <row r="223" spans="1:8" x14ac:dyDescent="0.2">
      <c r="A223" s="337" t="s">
        <v>51</v>
      </c>
      <c r="B223" s="337" t="s">
        <v>728</v>
      </c>
      <c r="C223" s="486" t="s">
        <v>683</v>
      </c>
      <c r="D223" s="853" t="s">
        <v>729</v>
      </c>
      <c r="E223" s="335" t="s">
        <v>656</v>
      </c>
      <c r="F223" s="333" t="s">
        <v>630</v>
      </c>
      <c r="G223" s="850">
        <f>SUM(G224:G229)</f>
        <v>114476.63</v>
      </c>
      <c r="H223" s="850">
        <f>SUM(H224:H229)</f>
        <v>1756844.94</v>
      </c>
    </row>
    <row r="224" spans="1:8" x14ac:dyDescent="0.2">
      <c r="A224" s="486" t="s">
        <v>737</v>
      </c>
      <c r="B224" s="337"/>
      <c r="C224" s="348"/>
      <c r="D224" s="340"/>
      <c r="E224" s="335" t="s">
        <v>738</v>
      </c>
      <c r="F224" s="340"/>
      <c r="G224" s="850">
        <v>2527.21</v>
      </c>
      <c r="H224" s="850">
        <v>2527.21</v>
      </c>
    </row>
    <row r="225" spans="1:8" x14ac:dyDescent="0.2">
      <c r="A225" s="486" t="s">
        <v>739</v>
      </c>
      <c r="B225" s="337"/>
      <c r="C225" s="348"/>
      <c r="D225" s="340"/>
      <c r="E225" s="335" t="s">
        <v>656</v>
      </c>
      <c r="F225" s="340"/>
      <c r="G225" s="850">
        <v>1768.23</v>
      </c>
      <c r="H225" s="850">
        <v>77.150000000000006</v>
      </c>
    </row>
    <row r="226" spans="1:8" x14ac:dyDescent="0.2">
      <c r="A226" s="486" t="s">
        <v>740</v>
      </c>
      <c r="B226" s="337"/>
      <c r="C226" s="348"/>
      <c r="D226" s="340"/>
      <c r="E226" s="335" t="s">
        <v>637</v>
      </c>
      <c r="F226" s="340"/>
      <c r="G226" s="850">
        <v>0</v>
      </c>
      <c r="H226" s="850">
        <v>1705700.55</v>
      </c>
    </row>
    <row r="227" spans="1:8" x14ac:dyDescent="0.2">
      <c r="A227" s="486" t="s">
        <v>741</v>
      </c>
      <c r="B227" s="337"/>
      <c r="C227" s="348"/>
      <c r="D227" s="340"/>
      <c r="E227" s="334">
        <v>2017</v>
      </c>
      <c r="F227" s="340"/>
      <c r="G227" s="850">
        <v>109030.28</v>
      </c>
      <c r="H227" s="850">
        <v>47367.7</v>
      </c>
    </row>
    <row r="228" spans="1:8" x14ac:dyDescent="0.2">
      <c r="A228" s="486" t="s">
        <v>742</v>
      </c>
      <c r="B228" s="337"/>
      <c r="C228" s="348"/>
      <c r="D228" s="340"/>
      <c r="E228" s="334">
        <v>2021</v>
      </c>
      <c r="F228" s="340"/>
      <c r="G228" s="850">
        <v>0</v>
      </c>
      <c r="H228" s="850">
        <v>21.42</v>
      </c>
    </row>
    <row r="229" spans="1:8" x14ac:dyDescent="0.2">
      <c r="A229" s="486" t="s">
        <v>743</v>
      </c>
      <c r="B229" s="337"/>
      <c r="C229" s="348"/>
      <c r="D229" s="340"/>
      <c r="E229" s="334">
        <v>2010</v>
      </c>
      <c r="F229" s="340"/>
      <c r="G229" s="850">
        <v>1150.9100000000001</v>
      </c>
      <c r="H229" s="850">
        <v>1150.9100000000001</v>
      </c>
    </row>
    <row r="230" spans="1:8" x14ac:dyDescent="0.2">
      <c r="A230" s="858" t="s">
        <v>47</v>
      </c>
      <c r="B230" s="353" t="s">
        <v>649</v>
      </c>
      <c r="C230" s="854" t="s">
        <v>628</v>
      </c>
      <c r="D230" s="524" t="s">
        <v>650</v>
      </c>
      <c r="E230" s="855">
        <v>2021</v>
      </c>
      <c r="F230" s="856" t="s">
        <v>630</v>
      </c>
      <c r="G230" s="524">
        <v>0</v>
      </c>
      <c r="H230" s="523">
        <v>2012497</v>
      </c>
    </row>
    <row r="231" spans="1:8" x14ac:dyDescent="0.2">
      <c r="A231" s="527"/>
      <c r="B231" s="353"/>
      <c r="C231" s="854"/>
      <c r="D231" s="524"/>
      <c r="E231" s="855"/>
      <c r="F231" s="856"/>
      <c r="G231" s="524"/>
      <c r="H231" s="524"/>
    </row>
    <row r="232" spans="1:8" x14ac:dyDescent="0.2">
      <c r="A232" s="1015" t="s">
        <v>48</v>
      </c>
      <c r="B232" s="353" t="s">
        <v>649</v>
      </c>
      <c r="C232" s="854" t="s">
        <v>628</v>
      </c>
      <c r="D232" s="524" t="s">
        <v>651</v>
      </c>
      <c r="E232" s="855">
        <v>2002</v>
      </c>
      <c r="F232" s="856" t="s">
        <v>630</v>
      </c>
      <c r="G232" s="857">
        <v>171403.07</v>
      </c>
      <c r="H232" s="857">
        <v>425291.36</v>
      </c>
    </row>
    <row r="233" spans="1:8" x14ac:dyDescent="0.2">
      <c r="A233" s="1015"/>
      <c r="B233" s="353" t="s">
        <v>649</v>
      </c>
      <c r="C233" s="854" t="s">
        <v>628</v>
      </c>
      <c r="D233" s="525" t="s">
        <v>744</v>
      </c>
      <c r="E233" s="855">
        <v>2002</v>
      </c>
      <c r="F233" s="856" t="s">
        <v>630</v>
      </c>
      <c r="G233" s="857">
        <v>251545.68</v>
      </c>
      <c r="H233" s="857">
        <v>301778.13</v>
      </c>
    </row>
    <row r="234" spans="1:8" x14ac:dyDescent="0.2">
      <c r="A234" s="1015"/>
      <c r="B234" s="353" t="s">
        <v>649</v>
      </c>
      <c r="C234" s="854" t="s">
        <v>628</v>
      </c>
      <c r="D234" s="524" t="s">
        <v>650</v>
      </c>
      <c r="E234" s="855">
        <v>2013</v>
      </c>
      <c r="F234" s="856" t="s">
        <v>630</v>
      </c>
      <c r="G234" s="857">
        <v>12330.02</v>
      </c>
      <c r="H234" s="857">
        <v>32040.6</v>
      </c>
    </row>
    <row r="235" spans="1:8" x14ac:dyDescent="0.2">
      <c r="A235" s="527"/>
      <c r="B235" s="353"/>
      <c r="C235" s="854"/>
      <c r="D235" s="524"/>
      <c r="E235" s="855"/>
      <c r="F235" s="856"/>
      <c r="G235" s="857"/>
      <c r="H235" s="857"/>
    </row>
    <row r="236" spans="1:8" x14ac:dyDescent="0.2">
      <c r="A236" s="1015" t="s">
        <v>745</v>
      </c>
      <c r="B236" s="353" t="s">
        <v>652</v>
      </c>
      <c r="C236" s="854" t="s">
        <v>628</v>
      </c>
      <c r="D236" s="524" t="s">
        <v>650</v>
      </c>
      <c r="E236" s="855">
        <v>2020</v>
      </c>
      <c r="F236" s="856" t="s">
        <v>630</v>
      </c>
      <c r="G236" s="857">
        <v>3297350.18</v>
      </c>
      <c r="H236" s="857">
        <v>0</v>
      </c>
    </row>
    <row r="237" spans="1:8" x14ac:dyDescent="0.2">
      <c r="A237" s="1015"/>
      <c r="B237" s="353" t="s">
        <v>652</v>
      </c>
      <c r="C237" s="854" t="s">
        <v>628</v>
      </c>
      <c r="D237" s="524" t="s">
        <v>650</v>
      </c>
      <c r="E237" s="855">
        <v>2020</v>
      </c>
      <c r="F237" s="856" t="s">
        <v>630</v>
      </c>
      <c r="G237" s="857">
        <v>0</v>
      </c>
      <c r="H237" s="857">
        <v>324720</v>
      </c>
    </row>
    <row r="238" spans="1:8" x14ac:dyDescent="0.2">
      <c r="A238" s="527"/>
      <c r="B238" s="353"/>
      <c r="C238" s="854"/>
      <c r="D238" s="524"/>
      <c r="E238" s="855"/>
      <c r="F238" s="856"/>
      <c r="G238" s="857"/>
      <c r="H238" s="857"/>
    </row>
    <row r="239" spans="1:8" x14ac:dyDescent="0.2">
      <c r="A239" s="527" t="s">
        <v>50</v>
      </c>
      <c r="B239" s="353" t="s">
        <v>649</v>
      </c>
      <c r="C239" s="854" t="s">
        <v>628</v>
      </c>
      <c r="D239" s="524" t="s">
        <v>653</v>
      </c>
      <c r="E239" s="855">
        <v>2003</v>
      </c>
      <c r="F239" s="856" t="s">
        <v>630</v>
      </c>
      <c r="G239" s="857">
        <v>19930.93</v>
      </c>
      <c r="H239" s="857">
        <v>19930.93</v>
      </c>
    </row>
    <row r="240" spans="1:8" x14ac:dyDescent="0.2">
      <c r="A240" s="527"/>
      <c r="B240" s="353"/>
      <c r="C240" s="854"/>
      <c r="D240" s="524"/>
      <c r="E240" s="855"/>
      <c r="F240" s="856"/>
      <c r="G240" s="857"/>
      <c r="H240" s="857"/>
    </row>
    <row r="241" spans="1:8" x14ac:dyDescent="0.2">
      <c r="A241" s="1015" t="s">
        <v>746</v>
      </c>
      <c r="B241" s="353" t="s">
        <v>649</v>
      </c>
      <c r="C241" s="854" t="s">
        <v>628</v>
      </c>
      <c r="D241" s="524" t="s">
        <v>650</v>
      </c>
      <c r="E241" s="855">
        <v>2015</v>
      </c>
      <c r="F241" s="856" t="s">
        <v>630</v>
      </c>
      <c r="G241" s="857">
        <v>431.86</v>
      </c>
      <c r="H241" s="857">
        <v>10431.86</v>
      </c>
    </row>
    <row r="242" spans="1:8" x14ac:dyDescent="0.2">
      <c r="A242" s="1015"/>
      <c r="B242" s="353" t="s">
        <v>649</v>
      </c>
      <c r="C242" s="854" t="s">
        <v>628</v>
      </c>
      <c r="D242" s="524" t="s">
        <v>650</v>
      </c>
      <c r="E242" s="855">
        <v>2015</v>
      </c>
      <c r="F242" s="856" t="s">
        <v>630</v>
      </c>
      <c r="G242" s="857">
        <v>972.96</v>
      </c>
      <c r="H242" s="857">
        <v>973.67</v>
      </c>
    </row>
    <row r="243" spans="1:8" x14ac:dyDescent="0.2">
      <c r="A243" s="337" t="s">
        <v>47</v>
      </c>
      <c r="B243" s="337" t="s">
        <v>682</v>
      </c>
      <c r="C243" s="348" t="s">
        <v>628</v>
      </c>
      <c r="D243" s="334" t="s">
        <v>747</v>
      </c>
      <c r="E243" s="334">
        <v>2017</v>
      </c>
      <c r="F243" s="856" t="s">
        <v>630</v>
      </c>
      <c r="G243" s="832">
        <v>0</v>
      </c>
      <c r="H243" s="832">
        <v>0</v>
      </c>
    </row>
    <row r="244" spans="1:8" x14ac:dyDescent="0.2">
      <c r="A244" s="337"/>
      <c r="B244" s="337"/>
      <c r="C244" s="348"/>
      <c r="D244" s="340"/>
      <c r="E244" s="340"/>
      <c r="F244" s="340"/>
      <c r="G244" s="832"/>
      <c r="H244" s="832"/>
    </row>
    <row r="245" spans="1:8" x14ac:dyDescent="0.2">
      <c r="A245" s="337" t="s">
        <v>48</v>
      </c>
      <c r="B245" s="337" t="s">
        <v>682</v>
      </c>
      <c r="C245" s="348" t="s">
        <v>628</v>
      </c>
      <c r="D245" s="334" t="s">
        <v>748</v>
      </c>
      <c r="E245" s="334">
        <v>2017</v>
      </c>
      <c r="F245" s="856" t="s">
        <v>630</v>
      </c>
      <c r="G245" s="832">
        <v>793.16</v>
      </c>
      <c r="H245" s="832">
        <v>763.83</v>
      </c>
    </row>
    <row r="246" spans="1:8" x14ac:dyDescent="0.2">
      <c r="A246" s="337"/>
      <c r="B246" s="337"/>
      <c r="C246" s="348"/>
      <c r="D246" s="340"/>
      <c r="E246" s="340"/>
      <c r="F246" s="340"/>
      <c r="G246" s="832"/>
      <c r="H246" s="832"/>
    </row>
    <row r="247" spans="1:8" x14ac:dyDescent="0.2">
      <c r="A247" s="337" t="s">
        <v>49</v>
      </c>
      <c r="B247" s="337" t="s">
        <v>682</v>
      </c>
      <c r="C247" s="348" t="s">
        <v>628</v>
      </c>
      <c r="D247" s="334" t="s">
        <v>749</v>
      </c>
      <c r="E247" s="334">
        <v>2020</v>
      </c>
      <c r="F247" s="856" t="s">
        <v>630</v>
      </c>
      <c r="G247" s="832">
        <v>31203.85</v>
      </c>
      <c r="H247" s="832">
        <v>200880</v>
      </c>
    </row>
    <row r="248" spans="1:8" x14ac:dyDescent="0.2">
      <c r="A248" s="337" t="s">
        <v>377</v>
      </c>
      <c r="B248" s="337"/>
      <c r="C248" s="348"/>
      <c r="D248" s="340"/>
      <c r="E248" s="340"/>
      <c r="F248" s="340"/>
      <c r="G248" s="832"/>
      <c r="H248" s="832"/>
    </row>
    <row r="249" spans="1:8" x14ac:dyDescent="0.2">
      <c r="A249" s="337"/>
      <c r="B249" s="337"/>
      <c r="C249" s="348"/>
      <c r="D249" s="340"/>
      <c r="E249" s="340"/>
      <c r="F249" s="340"/>
      <c r="G249" s="832"/>
      <c r="H249" s="832"/>
    </row>
    <row r="250" spans="1:8" x14ac:dyDescent="0.2">
      <c r="A250" s="337" t="s">
        <v>50</v>
      </c>
      <c r="B250" s="337" t="s">
        <v>682</v>
      </c>
      <c r="C250" s="348" t="s">
        <v>628</v>
      </c>
      <c r="D250" s="334" t="s">
        <v>750</v>
      </c>
      <c r="E250" s="334">
        <v>2017</v>
      </c>
      <c r="F250" s="856" t="s">
        <v>630</v>
      </c>
      <c r="G250" s="832">
        <v>40079.699999999997</v>
      </c>
      <c r="H250" s="832">
        <v>86144.4</v>
      </c>
    </row>
    <row r="251" spans="1:8" x14ac:dyDescent="0.2">
      <c r="A251" s="337"/>
      <c r="B251" s="337"/>
      <c r="C251" s="348"/>
      <c r="D251" s="340"/>
      <c r="E251" s="340"/>
      <c r="F251" s="340"/>
      <c r="G251" s="832"/>
      <c r="H251" s="832"/>
    </row>
    <row r="252" spans="1:8" x14ac:dyDescent="0.2">
      <c r="A252" s="337" t="s">
        <v>51</v>
      </c>
      <c r="B252" s="337"/>
      <c r="C252" s="348"/>
      <c r="D252" s="340"/>
      <c r="E252" s="340"/>
      <c r="F252" s="340"/>
      <c r="G252" s="832"/>
      <c r="H252" s="832"/>
    </row>
    <row r="253" spans="1:8" x14ac:dyDescent="0.2">
      <c r="A253" s="337"/>
      <c r="B253" s="337"/>
      <c r="C253" s="348"/>
      <c r="D253" s="340"/>
      <c r="E253" s="340"/>
      <c r="F253" s="340"/>
      <c r="G253" s="832"/>
      <c r="H253" s="832"/>
    </row>
    <row r="254" spans="1:8" x14ac:dyDescent="0.2">
      <c r="A254" s="337" t="s">
        <v>55</v>
      </c>
      <c r="B254" s="337" t="s">
        <v>682</v>
      </c>
      <c r="C254" s="348" t="s">
        <v>628</v>
      </c>
      <c r="D254" s="334" t="s">
        <v>751</v>
      </c>
      <c r="E254" s="334">
        <v>2017</v>
      </c>
      <c r="F254" s="856" t="s">
        <v>630</v>
      </c>
      <c r="G254" s="832">
        <v>149169.22</v>
      </c>
      <c r="H254" s="832">
        <v>43526.42</v>
      </c>
    </row>
    <row r="255" spans="1:8" x14ac:dyDescent="0.2">
      <c r="A255" s="337" t="s">
        <v>56</v>
      </c>
      <c r="B255" s="337"/>
      <c r="C255" s="348"/>
      <c r="D255" s="340"/>
      <c r="E255" s="340"/>
      <c r="F255" s="340"/>
      <c r="G255" s="832"/>
      <c r="H255" s="832"/>
    </row>
    <row r="256" spans="1:8" x14ac:dyDescent="0.2">
      <c r="A256" s="337" t="s">
        <v>48</v>
      </c>
      <c r="B256" s="330"/>
      <c r="C256" s="485"/>
      <c r="D256" s="334"/>
      <c r="E256" s="335"/>
      <c r="F256" s="334"/>
      <c r="G256" s="832"/>
      <c r="H256" s="832"/>
    </row>
    <row r="257" spans="1:8" x14ac:dyDescent="0.2">
      <c r="A257" s="337" t="s">
        <v>752</v>
      </c>
      <c r="B257" s="341" t="s">
        <v>753</v>
      </c>
      <c r="C257" s="485" t="s">
        <v>628</v>
      </c>
      <c r="D257" s="334">
        <v>186003888</v>
      </c>
      <c r="E257" s="335">
        <v>2013</v>
      </c>
      <c r="F257" s="334" t="s">
        <v>630</v>
      </c>
      <c r="G257" s="832">
        <f>87445.4-73360</f>
        <v>14085.399999999994</v>
      </c>
      <c r="H257" s="832">
        <v>16060.139999999899</v>
      </c>
    </row>
    <row r="258" spans="1:8" x14ac:dyDescent="0.2">
      <c r="A258" s="337"/>
      <c r="B258" s="341"/>
      <c r="C258" s="485"/>
      <c r="D258" s="334"/>
      <c r="E258" s="335"/>
      <c r="F258" s="334"/>
      <c r="G258" s="832"/>
      <c r="H258" s="832"/>
    </row>
    <row r="259" spans="1:8" x14ac:dyDescent="0.2">
      <c r="A259" s="337" t="s">
        <v>49</v>
      </c>
      <c r="B259" s="341"/>
      <c r="C259" s="485"/>
      <c r="D259" s="334"/>
      <c r="E259" s="335"/>
      <c r="F259" s="334"/>
      <c r="G259" s="832"/>
      <c r="H259" s="832"/>
    </row>
    <row r="260" spans="1:8" x14ac:dyDescent="0.2">
      <c r="A260" s="337" t="s">
        <v>377</v>
      </c>
      <c r="B260" s="341" t="s">
        <v>753</v>
      </c>
      <c r="C260" s="485" t="s">
        <v>628</v>
      </c>
      <c r="D260" s="334">
        <f>+D229</f>
        <v>0</v>
      </c>
      <c r="E260" s="335">
        <v>2020</v>
      </c>
      <c r="F260" s="334" t="str">
        <f>+F263</f>
        <v>SOLES</v>
      </c>
      <c r="G260" s="832">
        <v>0</v>
      </c>
      <c r="H260" s="832">
        <v>44036</v>
      </c>
    </row>
    <row r="261" spans="1:8" x14ac:dyDescent="0.2">
      <c r="A261" s="337"/>
      <c r="B261" s="341"/>
      <c r="C261" s="485"/>
      <c r="D261" s="334"/>
      <c r="E261" s="335"/>
      <c r="F261" s="334"/>
      <c r="G261" s="832"/>
      <c r="H261" s="832"/>
    </row>
    <row r="262" spans="1:8" x14ac:dyDescent="0.2">
      <c r="A262" s="337" t="s">
        <v>50</v>
      </c>
      <c r="B262" s="341"/>
      <c r="C262" s="485"/>
      <c r="D262" s="334"/>
      <c r="E262" s="335"/>
      <c r="F262" s="334"/>
      <c r="G262" s="832"/>
      <c r="H262" s="832"/>
    </row>
    <row r="263" spans="1:8" x14ac:dyDescent="0.2">
      <c r="A263" s="337" t="s">
        <v>692</v>
      </c>
      <c r="B263" s="341" t="s">
        <v>753</v>
      </c>
      <c r="C263" s="485" t="s">
        <v>628</v>
      </c>
      <c r="D263" s="334">
        <f>+D260</f>
        <v>0</v>
      </c>
      <c r="E263" s="335">
        <v>2017</v>
      </c>
      <c r="F263" s="334" t="s">
        <v>630</v>
      </c>
      <c r="G263" s="832">
        <v>175921</v>
      </c>
      <c r="H263" s="832">
        <v>52748.18</v>
      </c>
    </row>
    <row r="264" spans="1:8" x14ac:dyDescent="0.2">
      <c r="A264" s="337" t="s">
        <v>694</v>
      </c>
      <c r="B264" s="341" t="str">
        <f>+B263</f>
        <v>1502 RED DE SALUD AYMARAES</v>
      </c>
      <c r="C264" s="485" t="s">
        <v>628</v>
      </c>
      <c r="D264" s="334">
        <f>+D263</f>
        <v>0</v>
      </c>
      <c r="E264" s="335">
        <v>2017</v>
      </c>
      <c r="F264" s="334" t="str">
        <f>+F263</f>
        <v>SOLES</v>
      </c>
      <c r="G264" s="832">
        <v>0</v>
      </c>
      <c r="H264" s="832">
        <v>0</v>
      </c>
    </row>
    <row r="265" spans="1:8" x14ac:dyDescent="0.2">
      <c r="A265" s="337" t="s">
        <v>695</v>
      </c>
      <c r="B265" s="341" t="str">
        <f>+B264</f>
        <v>1502 RED DE SALUD AYMARAES</v>
      </c>
      <c r="C265" s="485" t="s">
        <v>628</v>
      </c>
      <c r="D265" s="334">
        <f>+D264</f>
        <v>0</v>
      </c>
      <c r="E265" s="335">
        <v>2017</v>
      </c>
      <c r="F265" s="334" t="str">
        <f>+F264</f>
        <v>SOLES</v>
      </c>
      <c r="G265" s="832">
        <v>1363.38</v>
      </c>
      <c r="H265" s="832">
        <v>1363.38</v>
      </c>
    </row>
    <row r="266" spans="1:8" x14ac:dyDescent="0.2">
      <c r="A266" s="337" t="s">
        <v>754</v>
      </c>
      <c r="B266" s="341">
        <f>+B229</f>
        <v>0</v>
      </c>
      <c r="C266" s="485">
        <f>+C229</f>
        <v>0</v>
      </c>
      <c r="D266" s="334">
        <f>+D229</f>
        <v>0</v>
      </c>
      <c r="E266" s="335">
        <v>2014</v>
      </c>
      <c r="F266" s="334" t="s">
        <v>630</v>
      </c>
      <c r="G266" s="832">
        <v>74944.329999999871</v>
      </c>
      <c r="H266" s="832">
        <v>28844.329999999871</v>
      </c>
    </row>
    <row r="267" spans="1:8" x14ac:dyDescent="0.2">
      <c r="A267" s="337" t="s">
        <v>47</v>
      </c>
      <c r="B267" s="341" t="s">
        <v>755</v>
      </c>
      <c r="C267" s="485" t="s">
        <v>628</v>
      </c>
      <c r="D267" s="334" t="s">
        <v>756</v>
      </c>
      <c r="E267" s="335">
        <v>2005</v>
      </c>
      <c r="F267" s="334" t="s">
        <v>630</v>
      </c>
      <c r="G267" s="832"/>
      <c r="H267" s="832"/>
    </row>
    <row r="268" spans="1:8" x14ac:dyDescent="0.2">
      <c r="A268" s="337"/>
      <c r="B268" s="341"/>
      <c r="C268" s="485"/>
      <c r="D268" s="334"/>
      <c r="E268" s="335"/>
      <c r="F268" s="334"/>
      <c r="G268" s="832"/>
      <c r="H268" s="832"/>
    </row>
    <row r="269" spans="1:8" x14ac:dyDescent="0.2">
      <c r="A269" s="337" t="s">
        <v>48</v>
      </c>
      <c r="B269" s="341" t="s">
        <v>755</v>
      </c>
      <c r="C269" s="485" t="s">
        <v>628</v>
      </c>
      <c r="D269" s="334" t="s">
        <v>756</v>
      </c>
      <c r="E269" s="335" t="s">
        <v>757</v>
      </c>
      <c r="F269" s="334" t="s">
        <v>630</v>
      </c>
      <c r="G269" s="832">
        <v>115368.18000000001</v>
      </c>
      <c r="H269" s="832">
        <v>125841.97000000002</v>
      </c>
    </row>
    <row r="270" spans="1:8" x14ac:dyDescent="0.2">
      <c r="A270" s="337"/>
      <c r="B270" s="341"/>
      <c r="C270" s="485"/>
      <c r="D270" s="334"/>
      <c r="E270" s="335"/>
      <c r="F270" s="334"/>
      <c r="G270" s="832"/>
      <c r="H270" s="832"/>
    </row>
    <row r="271" spans="1:8" x14ac:dyDescent="0.2">
      <c r="A271" s="337" t="s">
        <v>49</v>
      </c>
      <c r="B271" s="341"/>
      <c r="C271" s="485"/>
      <c r="D271" s="334"/>
      <c r="E271" s="335"/>
      <c r="F271" s="334"/>
      <c r="G271" s="832"/>
      <c r="H271" s="832"/>
    </row>
    <row r="272" spans="1:8" x14ac:dyDescent="0.2">
      <c r="A272" s="337" t="s">
        <v>377</v>
      </c>
      <c r="B272" s="341"/>
      <c r="C272" s="485"/>
      <c r="D272" s="334"/>
      <c r="E272" s="335"/>
      <c r="F272" s="334"/>
      <c r="G272" s="832"/>
      <c r="H272" s="832"/>
    </row>
    <row r="273" spans="1:8" x14ac:dyDescent="0.2">
      <c r="A273" s="337"/>
      <c r="B273" s="341"/>
      <c r="C273" s="485"/>
      <c r="D273" s="334"/>
      <c r="E273" s="335"/>
      <c r="F273" s="334"/>
      <c r="G273" s="832"/>
      <c r="H273" s="832"/>
    </row>
    <row r="274" spans="1:8" x14ac:dyDescent="0.2">
      <c r="A274" s="337" t="s">
        <v>50</v>
      </c>
      <c r="B274" s="341"/>
      <c r="C274" s="485"/>
      <c r="D274" s="334"/>
      <c r="E274" s="335"/>
      <c r="F274" s="334"/>
      <c r="G274" s="832"/>
      <c r="H274" s="832"/>
    </row>
    <row r="275" spans="1:8" x14ac:dyDescent="0.2">
      <c r="A275" s="337"/>
      <c r="B275" s="341" t="s">
        <v>755</v>
      </c>
      <c r="C275" s="485" t="s">
        <v>628</v>
      </c>
      <c r="D275" s="334" t="s">
        <v>758</v>
      </c>
      <c r="E275" s="335" t="s">
        <v>759</v>
      </c>
      <c r="F275" s="334" t="s">
        <v>630</v>
      </c>
      <c r="G275" s="832">
        <v>10177.620000000001</v>
      </c>
      <c r="H275" s="832">
        <v>10177.620000000001</v>
      </c>
    </row>
    <row r="276" spans="1:8" x14ac:dyDescent="0.2">
      <c r="A276" s="337" t="s">
        <v>51</v>
      </c>
      <c r="B276" s="341"/>
      <c r="C276" s="485"/>
      <c r="D276" s="334"/>
      <c r="E276" s="335"/>
      <c r="F276" s="334"/>
      <c r="G276" s="832"/>
      <c r="H276" s="832"/>
    </row>
    <row r="277" spans="1:8" x14ac:dyDescent="0.2">
      <c r="A277" s="337"/>
      <c r="B277" s="341"/>
      <c r="C277" s="485"/>
      <c r="D277" s="334"/>
      <c r="E277" s="335"/>
      <c r="F277" s="334"/>
      <c r="G277" s="832"/>
      <c r="H277" s="832"/>
    </row>
    <row r="278" spans="1:8" x14ac:dyDescent="0.2">
      <c r="A278" s="337" t="s">
        <v>55</v>
      </c>
      <c r="B278" s="341" t="s">
        <v>755</v>
      </c>
      <c r="C278" s="485" t="s">
        <v>628</v>
      </c>
      <c r="D278" s="334" t="s">
        <v>756</v>
      </c>
      <c r="E278" s="335" t="s">
        <v>757</v>
      </c>
      <c r="F278" s="334" t="s">
        <v>630</v>
      </c>
      <c r="G278" s="832">
        <v>56665.160000000033</v>
      </c>
      <c r="H278" s="832">
        <v>46665.160000000033</v>
      </c>
    </row>
    <row r="279" spans="1:8" x14ac:dyDescent="0.2">
      <c r="A279" s="337"/>
      <c r="B279" s="337"/>
      <c r="C279" s="486"/>
      <c r="D279" s="337"/>
      <c r="E279" s="337"/>
      <c r="F279" s="337"/>
      <c r="G279" s="337"/>
      <c r="H279" s="337"/>
    </row>
    <row r="280" spans="1:8" ht="12.75" thickBot="1" x14ac:dyDescent="0.25">
      <c r="A280" s="223" t="s">
        <v>0</v>
      </c>
      <c r="B280" s="222"/>
      <c r="C280" s="487"/>
      <c r="D280" s="354"/>
      <c r="E280" s="354"/>
      <c r="F280" s="354"/>
      <c r="G280" s="355">
        <f>SUM(G6:G279)</f>
        <v>64322920.699999958</v>
      </c>
      <c r="H280" s="355">
        <f>SUM(H6:H279)</f>
        <v>98442733.089999974</v>
      </c>
    </row>
    <row r="281" spans="1:8" x14ac:dyDescent="0.2">
      <c r="A281" s="221" t="s">
        <v>760</v>
      </c>
    </row>
    <row r="282" spans="1:8" x14ac:dyDescent="0.2">
      <c r="A282" s="221" t="s">
        <v>454</v>
      </c>
    </row>
  </sheetData>
  <mergeCells count="6">
    <mergeCell ref="A241:A242"/>
    <mergeCell ref="C4:H4"/>
    <mergeCell ref="B4:B5"/>
    <mergeCell ref="A4:A5"/>
    <mergeCell ref="A232:A234"/>
    <mergeCell ref="A236:A237"/>
  </mergeCells>
  <printOptions horizontalCentered="1"/>
  <pageMargins left="0.25" right="0.25" top="0.75" bottom="0.75" header="0.3" footer="0.3"/>
  <pageSetup paperSize="9" scale="8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rgb="FF92D050"/>
    <pageSetUpPr fitToPage="1"/>
  </sheetPr>
  <dimension ref="A1:V2266"/>
  <sheetViews>
    <sheetView zoomScale="70" zoomScaleNormal="70" zoomScaleSheetLayoutView="100" zoomScalePageLayoutView="75" workbookViewId="0">
      <selection activeCell="H38" sqref="H38"/>
    </sheetView>
  </sheetViews>
  <sheetFormatPr baseColWidth="10" defaultColWidth="11.42578125" defaultRowHeight="12" x14ac:dyDescent="0.2"/>
  <cols>
    <col min="1" max="5" width="18.7109375" style="109" customWidth="1"/>
    <col min="6" max="6" width="12" style="109" customWidth="1"/>
    <col min="7" max="10" width="18.7109375" style="109" customWidth="1"/>
    <col min="11" max="12" width="7.140625" style="44" customWidth="1"/>
    <col min="13" max="13" width="11" style="109" customWidth="1"/>
    <col min="14" max="15" width="7.140625" style="109" customWidth="1"/>
    <col min="16" max="16" width="11.140625" style="109" customWidth="1"/>
    <col min="17" max="16384" width="11.42578125" style="109"/>
  </cols>
  <sheetData>
    <row r="1" spans="1:22" s="86" customFormat="1" x14ac:dyDescent="0.2">
      <c r="A1" s="111" t="s">
        <v>450</v>
      </c>
      <c r="B1" s="111"/>
      <c r="C1" s="111"/>
      <c r="D1" s="111"/>
      <c r="E1" s="111"/>
      <c r="F1" s="111"/>
      <c r="G1" s="111"/>
      <c r="H1" s="111"/>
      <c r="I1" s="111"/>
      <c r="J1" s="111"/>
      <c r="K1" s="111"/>
      <c r="L1" s="111"/>
    </row>
    <row r="2" spans="1:22" s="5" customFormat="1" x14ac:dyDescent="0.2">
      <c r="A2" s="110" t="s">
        <v>366</v>
      </c>
      <c r="B2" s="110"/>
      <c r="C2" s="110"/>
      <c r="D2" s="110"/>
      <c r="E2" s="110"/>
      <c r="F2" s="110"/>
      <c r="G2" s="110"/>
      <c r="H2" s="110"/>
      <c r="I2" s="110"/>
      <c r="J2" s="110"/>
      <c r="K2" s="110"/>
      <c r="L2" s="110"/>
      <c r="M2" s="110"/>
      <c r="N2" s="110"/>
      <c r="O2" s="110"/>
      <c r="P2" s="110"/>
      <c r="Q2" s="110"/>
      <c r="R2" s="110"/>
      <c r="S2" s="110"/>
      <c r="T2" s="110"/>
      <c r="U2" s="110"/>
      <c r="V2" s="110"/>
    </row>
    <row r="3" spans="1:22" ht="12.75" thickBot="1" x14ac:dyDescent="0.25"/>
    <row r="4" spans="1:22" s="51" customFormat="1" ht="12.75" customHeight="1" thickBot="1" x14ac:dyDescent="0.25">
      <c r="A4" s="1024" t="s">
        <v>149</v>
      </c>
      <c r="B4" s="1025"/>
      <c r="C4" s="1025"/>
      <c r="D4" s="1025"/>
      <c r="E4" s="1026"/>
      <c r="F4" s="1027" t="s">
        <v>150</v>
      </c>
      <c r="G4" s="1028"/>
      <c r="H4" s="1029"/>
      <c r="I4" s="1029"/>
      <c r="J4" s="1030"/>
      <c r="K4" s="1021" t="s">
        <v>484</v>
      </c>
      <c r="L4" s="1022"/>
      <c r="M4" s="1023"/>
      <c r="N4" s="1021" t="s">
        <v>485</v>
      </c>
      <c r="O4" s="1022"/>
      <c r="P4" s="1023"/>
    </row>
    <row r="5" spans="1:22" s="53" customFormat="1" ht="80.099999999999994" customHeight="1" thickBot="1" x14ac:dyDescent="0.25">
      <c r="A5" s="252" t="s">
        <v>106</v>
      </c>
      <c r="B5" s="178" t="s">
        <v>8</v>
      </c>
      <c r="C5" s="178" t="s">
        <v>103</v>
      </c>
      <c r="D5" s="253" t="s">
        <v>108</v>
      </c>
      <c r="E5" s="254" t="s">
        <v>130</v>
      </c>
      <c r="F5" s="252" t="s">
        <v>137</v>
      </c>
      <c r="G5" s="253" t="s">
        <v>138</v>
      </c>
      <c r="H5" s="253" t="s">
        <v>152</v>
      </c>
      <c r="I5" s="178" t="s">
        <v>153</v>
      </c>
      <c r="J5" s="251" t="s">
        <v>142</v>
      </c>
      <c r="K5" s="179" t="s">
        <v>139</v>
      </c>
      <c r="L5" s="180" t="s">
        <v>140</v>
      </c>
      <c r="M5" s="181" t="s">
        <v>141</v>
      </c>
      <c r="N5" s="179" t="s">
        <v>139</v>
      </c>
      <c r="O5" s="180" t="s">
        <v>140</v>
      </c>
      <c r="P5" s="181" t="s">
        <v>141</v>
      </c>
    </row>
    <row r="6" spans="1:22" s="53" customFormat="1" ht="14.25" customHeight="1" x14ac:dyDescent="0.2">
      <c r="A6" s="356" t="s">
        <v>761</v>
      </c>
      <c r="B6" s="357"/>
      <c r="C6" s="357"/>
      <c r="D6" s="358"/>
      <c r="E6" s="357"/>
      <c r="F6" s="357"/>
      <c r="G6" s="359"/>
      <c r="H6" s="360"/>
      <c r="I6" s="360"/>
      <c r="J6" s="357"/>
      <c r="K6" s="361"/>
      <c r="L6" s="361"/>
      <c r="M6" s="357"/>
      <c r="N6" s="361"/>
      <c r="O6" s="361"/>
      <c r="P6" s="357"/>
    </row>
    <row r="7" spans="1:22" x14ac:dyDescent="0.2">
      <c r="A7" s="362" t="s">
        <v>762</v>
      </c>
      <c r="B7" s="362" t="s">
        <v>763</v>
      </c>
      <c r="C7" s="362" t="s">
        <v>764</v>
      </c>
      <c r="D7" s="362" t="s">
        <v>765</v>
      </c>
      <c r="E7" s="363">
        <v>5500</v>
      </c>
      <c r="F7" s="362">
        <v>40799004</v>
      </c>
      <c r="G7" s="362" t="s">
        <v>766</v>
      </c>
      <c r="H7" s="362" t="s">
        <v>767</v>
      </c>
      <c r="I7" s="362" t="s">
        <v>768</v>
      </c>
      <c r="J7" s="362" t="s">
        <v>769</v>
      </c>
      <c r="K7" s="362">
        <v>2</v>
      </c>
      <c r="L7" s="362">
        <v>12</v>
      </c>
      <c r="M7" s="362">
        <v>66000</v>
      </c>
      <c r="N7" s="362">
        <v>2</v>
      </c>
      <c r="O7" s="362">
        <v>12</v>
      </c>
      <c r="P7" s="362">
        <v>66000</v>
      </c>
    </row>
    <row r="8" spans="1:22" x14ac:dyDescent="0.2">
      <c r="A8" s="362" t="s">
        <v>762</v>
      </c>
      <c r="B8" s="362" t="s">
        <v>763</v>
      </c>
      <c r="C8" s="362" t="s">
        <v>764</v>
      </c>
      <c r="D8" s="362" t="s">
        <v>770</v>
      </c>
      <c r="E8" s="363">
        <v>5500</v>
      </c>
      <c r="F8" s="362" t="s">
        <v>771</v>
      </c>
      <c r="G8" s="362" t="s">
        <v>772</v>
      </c>
      <c r="H8" s="362" t="s">
        <v>773</v>
      </c>
      <c r="I8" s="362" t="s">
        <v>768</v>
      </c>
      <c r="J8" s="362" t="s">
        <v>769</v>
      </c>
      <c r="K8" s="362">
        <v>2</v>
      </c>
      <c r="L8" s="362">
        <v>12</v>
      </c>
      <c r="M8" s="362">
        <f>E8*12</f>
        <v>66000</v>
      </c>
      <c r="N8" s="362">
        <v>2</v>
      </c>
      <c r="O8" s="362">
        <v>12</v>
      </c>
      <c r="P8" s="362">
        <f>E8*12</f>
        <v>66000</v>
      </c>
    </row>
    <row r="9" spans="1:22" x14ac:dyDescent="0.2">
      <c r="A9" s="362" t="s">
        <v>762</v>
      </c>
      <c r="B9" s="362" t="s">
        <v>763</v>
      </c>
      <c r="C9" s="362" t="s">
        <v>764</v>
      </c>
      <c r="D9" s="362" t="s">
        <v>774</v>
      </c>
      <c r="E9" s="363">
        <v>5000</v>
      </c>
      <c r="F9" s="362" t="s">
        <v>775</v>
      </c>
      <c r="G9" s="362" t="s">
        <v>776</v>
      </c>
      <c r="H9" s="362" t="s">
        <v>777</v>
      </c>
      <c r="I9" s="362" t="s">
        <v>768</v>
      </c>
      <c r="J9" s="362" t="s">
        <v>769</v>
      </c>
      <c r="K9" s="362">
        <v>2</v>
      </c>
      <c r="L9" s="362">
        <v>12</v>
      </c>
      <c r="M9" s="362">
        <f t="shared" ref="M9:M33" si="0">E9*12</f>
        <v>60000</v>
      </c>
      <c r="N9" s="362">
        <v>2</v>
      </c>
      <c r="O9" s="362">
        <v>12</v>
      </c>
      <c r="P9" s="362">
        <f t="shared" ref="P9:P72" si="1">E9*12</f>
        <v>60000</v>
      </c>
    </row>
    <row r="10" spans="1:22" x14ac:dyDescent="0.2">
      <c r="A10" s="362" t="s">
        <v>762</v>
      </c>
      <c r="B10" s="362" t="s">
        <v>763</v>
      </c>
      <c r="C10" s="362" t="s">
        <v>764</v>
      </c>
      <c r="D10" s="362" t="s">
        <v>778</v>
      </c>
      <c r="E10" s="363">
        <v>5000</v>
      </c>
      <c r="F10" s="362" t="s">
        <v>779</v>
      </c>
      <c r="G10" s="362" t="s">
        <v>780</v>
      </c>
      <c r="H10" s="362"/>
      <c r="I10" s="362" t="s">
        <v>768</v>
      </c>
      <c r="J10" s="362" t="s">
        <v>769</v>
      </c>
      <c r="K10" s="362">
        <v>2</v>
      </c>
      <c r="L10" s="362">
        <v>12</v>
      </c>
      <c r="M10" s="362">
        <f t="shared" si="0"/>
        <v>60000</v>
      </c>
      <c r="N10" s="362">
        <v>2</v>
      </c>
      <c r="O10" s="362">
        <v>12</v>
      </c>
      <c r="P10" s="362">
        <f t="shared" si="1"/>
        <v>60000</v>
      </c>
    </row>
    <row r="11" spans="1:22" x14ac:dyDescent="0.2">
      <c r="A11" s="362" t="s">
        <v>762</v>
      </c>
      <c r="B11" s="362" t="s">
        <v>763</v>
      </c>
      <c r="C11" s="362" t="s">
        <v>764</v>
      </c>
      <c r="D11" s="362" t="s">
        <v>781</v>
      </c>
      <c r="E11" s="363">
        <v>8000</v>
      </c>
      <c r="F11" s="362" t="s">
        <v>782</v>
      </c>
      <c r="G11" s="362" t="s">
        <v>783</v>
      </c>
      <c r="H11" s="362" t="s">
        <v>784</v>
      </c>
      <c r="I11" s="362" t="s">
        <v>768</v>
      </c>
      <c r="J11" s="362" t="s">
        <v>769</v>
      </c>
      <c r="K11" s="362">
        <v>2</v>
      </c>
      <c r="L11" s="362">
        <v>12</v>
      </c>
      <c r="M11" s="362">
        <f t="shared" si="0"/>
        <v>96000</v>
      </c>
      <c r="N11" s="362">
        <v>2</v>
      </c>
      <c r="O11" s="362">
        <v>12</v>
      </c>
      <c r="P11" s="362">
        <f t="shared" si="1"/>
        <v>96000</v>
      </c>
    </row>
    <row r="12" spans="1:22" x14ac:dyDescent="0.2">
      <c r="A12" s="362" t="s">
        <v>762</v>
      </c>
      <c r="B12" s="362" t="s">
        <v>763</v>
      </c>
      <c r="C12" s="362" t="s">
        <v>764</v>
      </c>
      <c r="D12" s="362" t="s">
        <v>785</v>
      </c>
      <c r="E12" s="363">
        <v>2600</v>
      </c>
      <c r="F12" s="362" t="s">
        <v>786</v>
      </c>
      <c r="G12" s="362" t="s">
        <v>787</v>
      </c>
      <c r="H12" s="362" t="s">
        <v>767</v>
      </c>
      <c r="I12" s="362" t="s">
        <v>768</v>
      </c>
      <c r="J12" s="362" t="s">
        <v>769</v>
      </c>
      <c r="K12" s="362">
        <v>2</v>
      </c>
      <c r="L12" s="362">
        <v>12</v>
      </c>
      <c r="M12" s="362">
        <f t="shared" si="0"/>
        <v>31200</v>
      </c>
      <c r="N12" s="362">
        <v>2</v>
      </c>
      <c r="O12" s="362">
        <v>12</v>
      </c>
      <c r="P12" s="362">
        <f t="shared" si="1"/>
        <v>31200</v>
      </c>
    </row>
    <row r="13" spans="1:22" x14ac:dyDescent="0.2">
      <c r="A13" s="362" t="s">
        <v>762</v>
      </c>
      <c r="B13" s="362" t="s">
        <v>763</v>
      </c>
      <c r="C13" s="362" t="s">
        <v>764</v>
      </c>
      <c r="D13" s="362" t="s">
        <v>788</v>
      </c>
      <c r="E13" s="363">
        <v>5500</v>
      </c>
      <c r="F13" s="362" t="s">
        <v>789</v>
      </c>
      <c r="G13" s="362" t="s">
        <v>790</v>
      </c>
      <c r="H13" s="362"/>
      <c r="I13" s="362" t="s">
        <v>768</v>
      </c>
      <c r="J13" s="362" t="s">
        <v>769</v>
      </c>
      <c r="K13" s="362">
        <v>2</v>
      </c>
      <c r="L13" s="362">
        <v>12</v>
      </c>
      <c r="M13" s="362">
        <f t="shared" si="0"/>
        <v>66000</v>
      </c>
      <c r="N13" s="362">
        <v>2</v>
      </c>
      <c r="O13" s="362">
        <v>12</v>
      </c>
      <c r="P13" s="362">
        <f t="shared" si="1"/>
        <v>66000</v>
      </c>
    </row>
    <row r="14" spans="1:22" x14ac:dyDescent="0.2">
      <c r="A14" s="362" t="s">
        <v>762</v>
      </c>
      <c r="B14" s="362" t="s">
        <v>763</v>
      </c>
      <c r="C14" s="362" t="s">
        <v>764</v>
      </c>
      <c r="D14" s="362" t="s">
        <v>791</v>
      </c>
      <c r="E14" s="363">
        <v>6000</v>
      </c>
      <c r="F14" s="362" t="s">
        <v>792</v>
      </c>
      <c r="G14" s="362" t="s">
        <v>793</v>
      </c>
      <c r="H14" s="362" t="s">
        <v>794</v>
      </c>
      <c r="I14" s="362" t="s">
        <v>768</v>
      </c>
      <c r="J14" s="362" t="s">
        <v>769</v>
      </c>
      <c r="K14" s="362">
        <v>2</v>
      </c>
      <c r="L14" s="362">
        <v>12</v>
      </c>
      <c r="M14" s="362">
        <f t="shared" si="0"/>
        <v>72000</v>
      </c>
      <c r="N14" s="362">
        <v>2</v>
      </c>
      <c r="O14" s="362">
        <v>12</v>
      </c>
      <c r="P14" s="362">
        <f t="shared" si="1"/>
        <v>72000</v>
      </c>
    </row>
    <row r="15" spans="1:22" x14ac:dyDescent="0.2">
      <c r="A15" s="362" t="s">
        <v>762</v>
      </c>
      <c r="B15" s="362" t="s">
        <v>763</v>
      </c>
      <c r="C15" s="362" t="s">
        <v>764</v>
      </c>
      <c r="D15" s="362" t="s">
        <v>795</v>
      </c>
      <c r="E15" s="363">
        <v>5000</v>
      </c>
      <c r="F15" s="362" t="s">
        <v>796</v>
      </c>
      <c r="G15" s="362" t="s">
        <v>797</v>
      </c>
      <c r="H15" s="362" t="s">
        <v>794</v>
      </c>
      <c r="I15" s="362" t="s">
        <v>768</v>
      </c>
      <c r="J15" s="362" t="s">
        <v>769</v>
      </c>
      <c r="K15" s="362">
        <v>2</v>
      </c>
      <c r="L15" s="362">
        <v>12</v>
      </c>
      <c r="M15" s="362">
        <f t="shared" si="0"/>
        <v>60000</v>
      </c>
      <c r="N15" s="362">
        <v>2</v>
      </c>
      <c r="O15" s="362">
        <v>12</v>
      </c>
      <c r="P15" s="362">
        <f t="shared" si="1"/>
        <v>60000</v>
      </c>
    </row>
    <row r="16" spans="1:22" x14ac:dyDescent="0.2">
      <c r="A16" s="362" t="s">
        <v>762</v>
      </c>
      <c r="B16" s="362" t="s">
        <v>763</v>
      </c>
      <c r="C16" s="362" t="s">
        <v>764</v>
      </c>
      <c r="D16" s="362" t="s">
        <v>798</v>
      </c>
      <c r="E16" s="363">
        <v>5500</v>
      </c>
      <c r="F16" s="362" t="s">
        <v>799</v>
      </c>
      <c r="G16" s="362" t="s">
        <v>800</v>
      </c>
      <c r="H16" s="362" t="s">
        <v>801</v>
      </c>
      <c r="I16" s="362" t="s">
        <v>768</v>
      </c>
      <c r="J16" s="362" t="s">
        <v>769</v>
      </c>
      <c r="K16" s="362">
        <v>2</v>
      </c>
      <c r="L16" s="362">
        <v>12</v>
      </c>
      <c r="M16" s="362">
        <f t="shared" si="0"/>
        <v>66000</v>
      </c>
      <c r="N16" s="362">
        <v>2</v>
      </c>
      <c r="O16" s="362">
        <v>12</v>
      </c>
      <c r="P16" s="362">
        <f t="shared" si="1"/>
        <v>66000</v>
      </c>
    </row>
    <row r="17" spans="1:16" x14ac:dyDescent="0.2">
      <c r="A17" s="362" t="s">
        <v>762</v>
      </c>
      <c r="B17" s="362" t="s">
        <v>763</v>
      </c>
      <c r="C17" s="362" t="s">
        <v>764</v>
      </c>
      <c r="D17" s="362" t="s">
        <v>802</v>
      </c>
      <c r="E17" s="363">
        <v>5500</v>
      </c>
      <c r="F17" s="362" t="s">
        <v>803</v>
      </c>
      <c r="G17" s="362" t="s">
        <v>804</v>
      </c>
      <c r="H17" s="362"/>
      <c r="I17" s="362" t="s">
        <v>768</v>
      </c>
      <c r="J17" s="362" t="s">
        <v>769</v>
      </c>
      <c r="K17" s="362">
        <v>2</v>
      </c>
      <c r="L17" s="362">
        <v>12</v>
      </c>
      <c r="M17" s="362">
        <f t="shared" si="0"/>
        <v>66000</v>
      </c>
      <c r="N17" s="362">
        <v>2</v>
      </c>
      <c r="O17" s="362">
        <v>12</v>
      </c>
      <c r="P17" s="362">
        <f t="shared" si="1"/>
        <v>66000</v>
      </c>
    </row>
    <row r="18" spans="1:16" x14ac:dyDescent="0.2">
      <c r="A18" s="362" t="s">
        <v>762</v>
      </c>
      <c r="B18" s="362" t="s">
        <v>763</v>
      </c>
      <c r="C18" s="362" t="s">
        <v>764</v>
      </c>
      <c r="D18" s="362" t="s">
        <v>805</v>
      </c>
      <c r="E18" s="363">
        <v>3400</v>
      </c>
      <c r="F18" s="362" t="s">
        <v>806</v>
      </c>
      <c r="G18" s="362" t="s">
        <v>807</v>
      </c>
      <c r="H18" s="362" t="s">
        <v>767</v>
      </c>
      <c r="I18" s="362" t="s">
        <v>768</v>
      </c>
      <c r="J18" s="362" t="s">
        <v>769</v>
      </c>
      <c r="K18" s="362">
        <v>2</v>
      </c>
      <c r="L18" s="362">
        <v>12</v>
      </c>
      <c r="M18" s="362">
        <f t="shared" si="0"/>
        <v>40800</v>
      </c>
      <c r="N18" s="362">
        <v>2</v>
      </c>
      <c r="O18" s="362">
        <v>12</v>
      </c>
      <c r="P18" s="362">
        <f t="shared" si="1"/>
        <v>40800</v>
      </c>
    </row>
    <row r="19" spans="1:16" x14ac:dyDescent="0.2">
      <c r="A19" s="362" t="s">
        <v>762</v>
      </c>
      <c r="B19" s="362" t="s">
        <v>763</v>
      </c>
      <c r="C19" s="362" t="s">
        <v>764</v>
      </c>
      <c r="D19" s="362" t="s">
        <v>808</v>
      </c>
      <c r="E19" s="363">
        <v>5000</v>
      </c>
      <c r="F19" s="362" t="s">
        <v>809</v>
      </c>
      <c r="G19" s="362" t="s">
        <v>810</v>
      </c>
      <c r="H19" s="362" t="s">
        <v>801</v>
      </c>
      <c r="I19" s="362" t="s">
        <v>768</v>
      </c>
      <c r="J19" s="362" t="s">
        <v>769</v>
      </c>
      <c r="K19" s="362">
        <v>2</v>
      </c>
      <c r="L19" s="362">
        <v>12</v>
      </c>
      <c r="M19" s="362">
        <f t="shared" si="0"/>
        <v>60000</v>
      </c>
      <c r="N19" s="362">
        <v>2</v>
      </c>
      <c r="O19" s="362">
        <v>12</v>
      </c>
      <c r="P19" s="362">
        <f t="shared" si="1"/>
        <v>60000</v>
      </c>
    </row>
    <row r="20" spans="1:16" x14ac:dyDescent="0.2">
      <c r="A20" s="362" t="s">
        <v>762</v>
      </c>
      <c r="B20" s="362" t="s">
        <v>763</v>
      </c>
      <c r="C20" s="362" t="s">
        <v>764</v>
      </c>
      <c r="D20" s="362" t="s">
        <v>811</v>
      </c>
      <c r="E20" s="363">
        <v>5500</v>
      </c>
      <c r="F20" s="362" t="s">
        <v>812</v>
      </c>
      <c r="G20" s="362" t="s">
        <v>813</v>
      </c>
      <c r="H20" s="362" t="s">
        <v>801</v>
      </c>
      <c r="I20" s="362" t="s">
        <v>768</v>
      </c>
      <c r="J20" s="362" t="s">
        <v>769</v>
      </c>
      <c r="K20" s="362">
        <v>2</v>
      </c>
      <c r="L20" s="362">
        <v>12</v>
      </c>
      <c r="M20" s="362">
        <f t="shared" si="0"/>
        <v>66000</v>
      </c>
      <c r="N20" s="362">
        <v>2</v>
      </c>
      <c r="O20" s="362">
        <v>12</v>
      </c>
      <c r="P20" s="362">
        <f t="shared" si="1"/>
        <v>66000</v>
      </c>
    </row>
    <row r="21" spans="1:16" x14ac:dyDescent="0.2">
      <c r="A21" s="362" t="s">
        <v>762</v>
      </c>
      <c r="B21" s="362" t="s">
        <v>763</v>
      </c>
      <c r="C21" s="362" t="s">
        <v>764</v>
      </c>
      <c r="D21" s="362" t="s">
        <v>814</v>
      </c>
      <c r="E21" s="363">
        <v>5500</v>
      </c>
      <c r="F21" s="362" t="s">
        <v>815</v>
      </c>
      <c r="G21" s="362" t="s">
        <v>816</v>
      </c>
      <c r="H21" s="362" t="s">
        <v>817</v>
      </c>
      <c r="I21" s="362" t="s">
        <v>768</v>
      </c>
      <c r="J21" s="362" t="s">
        <v>769</v>
      </c>
      <c r="K21" s="362">
        <v>2</v>
      </c>
      <c r="L21" s="362">
        <v>12</v>
      </c>
      <c r="M21" s="362">
        <f t="shared" si="0"/>
        <v>66000</v>
      </c>
      <c r="N21" s="362">
        <v>2</v>
      </c>
      <c r="O21" s="362">
        <v>12</v>
      </c>
      <c r="P21" s="362">
        <f t="shared" si="1"/>
        <v>66000</v>
      </c>
    </row>
    <row r="22" spans="1:16" x14ac:dyDescent="0.2">
      <c r="A22" s="362" t="s">
        <v>762</v>
      </c>
      <c r="B22" s="362" t="s">
        <v>763</v>
      </c>
      <c r="C22" s="362" t="s">
        <v>764</v>
      </c>
      <c r="D22" s="362" t="s">
        <v>818</v>
      </c>
      <c r="E22" s="363">
        <v>5000</v>
      </c>
      <c r="F22" s="362" t="s">
        <v>819</v>
      </c>
      <c r="G22" s="362" t="s">
        <v>820</v>
      </c>
      <c r="H22" s="362" t="s">
        <v>821</v>
      </c>
      <c r="I22" s="362" t="s">
        <v>768</v>
      </c>
      <c r="J22" s="362" t="s">
        <v>769</v>
      </c>
      <c r="K22" s="362">
        <v>2</v>
      </c>
      <c r="L22" s="362">
        <v>12</v>
      </c>
      <c r="M22" s="362">
        <f t="shared" si="0"/>
        <v>60000</v>
      </c>
      <c r="N22" s="362">
        <v>2</v>
      </c>
      <c r="O22" s="362">
        <v>12</v>
      </c>
      <c r="P22" s="362">
        <f t="shared" si="1"/>
        <v>60000</v>
      </c>
    </row>
    <row r="23" spans="1:16" x14ac:dyDescent="0.2">
      <c r="A23" s="362" t="s">
        <v>762</v>
      </c>
      <c r="B23" s="362" t="s">
        <v>763</v>
      </c>
      <c r="C23" s="362" t="s">
        <v>764</v>
      </c>
      <c r="D23" s="362" t="s">
        <v>822</v>
      </c>
      <c r="E23" s="363">
        <v>6000</v>
      </c>
      <c r="F23" s="362" t="s">
        <v>823</v>
      </c>
      <c r="G23" s="362" t="s">
        <v>824</v>
      </c>
      <c r="H23" s="362" t="s">
        <v>825</v>
      </c>
      <c r="I23" s="362" t="s">
        <v>768</v>
      </c>
      <c r="J23" s="362" t="s">
        <v>769</v>
      </c>
      <c r="K23" s="362">
        <v>2</v>
      </c>
      <c r="L23" s="362">
        <v>12</v>
      </c>
      <c r="M23" s="362">
        <f t="shared" si="0"/>
        <v>72000</v>
      </c>
      <c r="N23" s="362">
        <v>2</v>
      </c>
      <c r="O23" s="362">
        <v>12</v>
      </c>
      <c r="P23" s="362">
        <f t="shared" si="1"/>
        <v>72000</v>
      </c>
    </row>
    <row r="24" spans="1:16" x14ac:dyDescent="0.2">
      <c r="A24" s="362" t="s">
        <v>762</v>
      </c>
      <c r="B24" s="362" t="s">
        <v>763</v>
      </c>
      <c r="C24" s="362" t="s">
        <v>764</v>
      </c>
      <c r="D24" s="362" t="s">
        <v>826</v>
      </c>
      <c r="E24" s="363">
        <v>6500</v>
      </c>
      <c r="F24" s="362" t="s">
        <v>827</v>
      </c>
      <c r="G24" s="362" t="s">
        <v>828</v>
      </c>
      <c r="H24" s="362" t="s">
        <v>794</v>
      </c>
      <c r="I24" s="362" t="s">
        <v>768</v>
      </c>
      <c r="J24" s="362" t="s">
        <v>769</v>
      </c>
      <c r="K24" s="362">
        <v>2</v>
      </c>
      <c r="L24" s="362">
        <v>12</v>
      </c>
      <c r="M24" s="362">
        <f t="shared" si="0"/>
        <v>78000</v>
      </c>
      <c r="N24" s="362">
        <v>2</v>
      </c>
      <c r="O24" s="362">
        <v>12</v>
      </c>
      <c r="P24" s="362">
        <f t="shared" si="1"/>
        <v>78000</v>
      </c>
    </row>
    <row r="25" spans="1:16" x14ac:dyDescent="0.2">
      <c r="A25" s="362" t="s">
        <v>762</v>
      </c>
      <c r="B25" s="362" t="s">
        <v>763</v>
      </c>
      <c r="C25" s="362" t="s">
        <v>764</v>
      </c>
      <c r="D25" s="362" t="s">
        <v>829</v>
      </c>
      <c r="E25" s="363">
        <v>5500</v>
      </c>
      <c r="F25" s="362" t="s">
        <v>830</v>
      </c>
      <c r="G25" s="362" t="s">
        <v>831</v>
      </c>
      <c r="H25" s="362" t="s">
        <v>801</v>
      </c>
      <c r="I25" s="362" t="s">
        <v>768</v>
      </c>
      <c r="J25" s="362" t="s">
        <v>769</v>
      </c>
      <c r="K25" s="362">
        <v>2</v>
      </c>
      <c r="L25" s="362">
        <v>12</v>
      </c>
      <c r="M25" s="362">
        <f t="shared" si="0"/>
        <v>66000</v>
      </c>
      <c r="N25" s="362">
        <v>2</v>
      </c>
      <c r="O25" s="362">
        <v>12</v>
      </c>
      <c r="P25" s="362">
        <f t="shared" si="1"/>
        <v>66000</v>
      </c>
    </row>
    <row r="26" spans="1:16" x14ac:dyDescent="0.2">
      <c r="A26" s="362" t="s">
        <v>762</v>
      </c>
      <c r="B26" s="362" t="s">
        <v>763</v>
      </c>
      <c r="C26" s="362" t="s">
        <v>764</v>
      </c>
      <c r="D26" s="362" t="s">
        <v>832</v>
      </c>
      <c r="E26" s="363">
        <v>6500</v>
      </c>
      <c r="F26" s="362" t="s">
        <v>833</v>
      </c>
      <c r="G26" s="362" t="s">
        <v>834</v>
      </c>
      <c r="H26" s="362" t="s">
        <v>767</v>
      </c>
      <c r="I26" s="362" t="s">
        <v>768</v>
      </c>
      <c r="J26" s="362" t="s">
        <v>769</v>
      </c>
      <c r="K26" s="362">
        <v>2</v>
      </c>
      <c r="L26" s="362">
        <v>12</v>
      </c>
      <c r="M26" s="362">
        <f t="shared" si="0"/>
        <v>78000</v>
      </c>
      <c r="N26" s="362">
        <v>2</v>
      </c>
      <c r="O26" s="362">
        <v>12</v>
      </c>
      <c r="P26" s="362">
        <f t="shared" si="1"/>
        <v>78000</v>
      </c>
    </row>
    <row r="27" spans="1:16" x14ac:dyDescent="0.2">
      <c r="A27" s="362" t="s">
        <v>762</v>
      </c>
      <c r="B27" s="362" t="s">
        <v>763</v>
      </c>
      <c r="C27" s="362" t="s">
        <v>764</v>
      </c>
      <c r="D27" s="362" t="s">
        <v>835</v>
      </c>
      <c r="E27" s="363">
        <v>5500</v>
      </c>
      <c r="F27" s="362" t="s">
        <v>836</v>
      </c>
      <c r="G27" s="362" t="s">
        <v>837</v>
      </c>
      <c r="H27" s="362" t="s">
        <v>838</v>
      </c>
      <c r="I27" s="362" t="s">
        <v>768</v>
      </c>
      <c r="J27" s="362" t="s">
        <v>769</v>
      </c>
      <c r="K27" s="362">
        <v>2</v>
      </c>
      <c r="L27" s="362">
        <v>12</v>
      </c>
      <c r="M27" s="362">
        <f t="shared" si="0"/>
        <v>66000</v>
      </c>
      <c r="N27" s="362">
        <v>2</v>
      </c>
      <c r="O27" s="362">
        <v>12</v>
      </c>
      <c r="P27" s="362">
        <f t="shared" si="1"/>
        <v>66000</v>
      </c>
    </row>
    <row r="28" spans="1:16" x14ac:dyDescent="0.2">
      <c r="A28" s="362" t="s">
        <v>762</v>
      </c>
      <c r="B28" s="362" t="s">
        <v>763</v>
      </c>
      <c r="C28" s="362" t="s">
        <v>764</v>
      </c>
      <c r="D28" s="362" t="s">
        <v>839</v>
      </c>
      <c r="E28" s="363">
        <v>6000</v>
      </c>
      <c r="F28" s="362">
        <v>41229362</v>
      </c>
      <c r="G28" s="362" t="s">
        <v>840</v>
      </c>
      <c r="H28" s="362" t="s">
        <v>767</v>
      </c>
      <c r="I28" s="362" t="s">
        <v>768</v>
      </c>
      <c r="J28" s="362" t="s">
        <v>769</v>
      </c>
      <c r="K28" s="362">
        <v>2</v>
      </c>
      <c r="L28" s="362">
        <v>12</v>
      </c>
      <c r="M28" s="362">
        <f t="shared" si="0"/>
        <v>72000</v>
      </c>
      <c r="N28" s="362">
        <v>2</v>
      </c>
      <c r="O28" s="362">
        <v>12</v>
      </c>
      <c r="P28" s="362">
        <f t="shared" si="1"/>
        <v>72000</v>
      </c>
    </row>
    <row r="29" spans="1:16" x14ac:dyDescent="0.2">
      <c r="A29" s="362" t="s">
        <v>762</v>
      </c>
      <c r="B29" s="362" t="s">
        <v>763</v>
      </c>
      <c r="C29" s="362" t="s">
        <v>764</v>
      </c>
      <c r="D29" s="362" t="s">
        <v>841</v>
      </c>
      <c r="E29" s="363">
        <v>8000</v>
      </c>
      <c r="F29" s="362" t="s">
        <v>842</v>
      </c>
      <c r="G29" s="362" t="s">
        <v>843</v>
      </c>
      <c r="H29" s="362" t="s">
        <v>844</v>
      </c>
      <c r="I29" s="362" t="s">
        <v>768</v>
      </c>
      <c r="J29" s="362" t="s">
        <v>769</v>
      </c>
      <c r="K29" s="362">
        <v>2</v>
      </c>
      <c r="L29" s="362">
        <v>12</v>
      </c>
      <c r="M29" s="362">
        <f t="shared" si="0"/>
        <v>96000</v>
      </c>
      <c r="N29" s="362">
        <v>2</v>
      </c>
      <c r="O29" s="362">
        <v>12</v>
      </c>
      <c r="P29" s="362">
        <f t="shared" si="1"/>
        <v>96000</v>
      </c>
    </row>
    <row r="30" spans="1:16" x14ac:dyDescent="0.2">
      <c r="A30" s="362" t="s">
        <v>762</v>
      </c>
      <c r="B30" s="362" t="s">
        <v>763</v>
      </c>
      <c r="C30" s="362" t="s">
        <v>764</v>
      </c>
      <c r="D30" s="362" t="s">
        <v>845</v>
      </c>
      <c r="E30" s="363">
        <v>5500</v>
      </c>
      <c r="F30" s="362" t="s">
        <v>846</v>
      </c>
      <c r="G30" s="362" t="s">
        <v>847</v>
      </c>
      <c r="H30" s="362" t="s">
        <v>794</v>
      </c>
      <c r="I30" s="362" t="s">
        <v>768</v>
      </c>
      <c r="J30" s="362" t="s">
        <v>769</v>
      </c>
      <c r="K30" s="362">
        <v>2</v>
      </c>
      <c r="L30" s="362">
        <v>12</v>
      </c>
      <c r="M30" s="362">
        <f t="shared" si="0"/>
        <v>66000</v>
      </c>
      <c r="N30" s="362">
        <v>2</v>
      </c>
      <c r="O30" s="362">
        <v>12</v>
      </c>
      <c r="P30" s="362">
        <f t="shared" si="1"/>
        <v>66000</v>
      </c>
    </row>
    <row r="31" spans="1:16" x14ac:dyDescent="0.2">
      <c r="A31" s="362" t="s">
        <v>762</v>
      </c>
      <c r="B31" s="362" t="s">
        <v>763</v>
      </c>
      <c r="C31" s="362" t="s">
        <v>764</v>
      </c>
      <c r="D31" s="362" t="s">
        <v>848</v>
      </c>
      <c r="E31" s="363">
        <v>6500</v>
      </c>
      <c r="F31" s="362" t="s">
        <v>849</v>
      </c>
      <c r="G31" s="362" t="s">
        <v>850</v>
      </c>
      <c r="H31" s="362" t="s">
        <v>817</v>
      </c>
      <c r="I31" s="362" t="s">
        <v>768</v>
      </c>
      <c r="J31" s="362" t="s">
        <v>769</v>
      </c>
      <c r="K31" s="362">
        <v>2</v>
      </c>
      <c r="L31" s="362">
        <v>12</v>
      </c>
      <c r="M31" s="362">
        <f t="shared" si="0"/>
        <v>78000</v>
      </c>
      <c r="N31" s="362">
        <v>2</v>
      </c>
      <c r="O31" s="362">
        <v>12</v>
      </c>
      <c r="P31" s="362">
        <f t="shared" si="1"/>
        <v>78000</v>
      </c>
    </row>
    <row r="32" spans="1:16" x14ac:dyDescent="0.2">
      <c r="A32" s="362" t="s">
        <v>762</v>
      </c>
      <c r="B32" s="362" t="s">
        <v>763</v>
      </c>
      <c r="C32" s="362" t="s">
        <v>764</v>
      </c>
      <c r="D32" s="362" t="s">
        <v>851</v>
      </c>
      <c r="E32" s="363">
        <v>5000</v>
      </c>
      <c r="F32" s="362" t="s">
        <v>852</v>
      </c>
      <c r="G32" s="362" t="s">
        <v>853</v>
      </c>
      <c r="H32" s="362" t="s">
        <v>801</v>
      </c>
      <c r="I32" s="362" t="s">
        <v>768</v>
      </c>
      <c r="J32" s="362" t="s">
        <v>769</v>
      </c>
      <c r="K32" s="362">
        <v>2</v>
      </c>
      <c r="L32" s="362">
        <v>12</v>
      </c>
      <c r="M32" s="362">
        <f t="shared" si="0"/>
        <v>60000</v>
      </c>
      <c r="N32" s="362">
        <v>2</v>
      </c>
      <c r="O32" s="362">
        <v>12</v>
      </c>
      <c r="P32" s="362">
        <f t="shared" si="1"/>
        <v>60000</v>
      </c>
    </row>
    <row r="33" spans="1:16" x14ac:dyDescent="0.2">
      <c r="A33" s="362" t="s">
        <v>762</v>
      </c>
      <c r="B33" s="362" t="s">
        <v>763</v>
      </c>
      <c r="C33" s="362" t="s">
        <v>764</v>
      </c>
      <c r="D33" s="362" t="s">
        <v>854</v>
      </c>
      <c r="E33" s="363">
        <v>6500</v>
      </c>
      <c r="F33" s="362" t="s">
        <v>855</v>
      </c>
      <c r="G33" s="362" t="s">
        <v>856</v>
      </c>
      <c r="H33" s="362" t="s">
        <v>817</v>
      </c>
      <c r="I33" s="362" t="s">
        <v>768</v>
      </c>
      <c r="J33" s="362" t="s">
        <v>769</v>
      </c>
      <c r="K33" s="362">
        <v>2</v>
      </c>
      <c r="L33" s="362">
        <v>12</v>
      </c>
      <c r="M33" s="362">
        <f t="shared" si="0"/>
        <v>78000</v>
      </c>
      <c r="N33" s="362">
        <v>2</v>
      </c>
      <c r="O33" s="362">
        <v>12</v>
      </c>
      <c r="P33" s="362">
        <f t="shared" si="1"/>
        <v>78000</v>
      </c>
    </row>
    <row r="34" spans="1:16" x14ac:dyDescent="0.2">
      <c r="A34" s="362" t="s">
        <v>762</v>
      </c>
      <c r="B34" s="362" t="s">
        <v>763</v>
      </c>
      <c r="C34" s="362" t="s">
        <v>764</v>
      </c>
      <c r="D34" s="362" t="s">
        <v>857</v>
      </c>
      <c r="E34" s="363">
        <v>6000</v>
      </c>
      <c r="F34" s="362" t="s">
        <v>858</v>
      </c>
      <c r="G34" s="362" t="s">
        <v>859</v>
      </c>
      <c r="H34" s="362" t="s">
        <v>825</v>
      </c>
      <c r="I34" s="362" t="s">
        <v>768</v>
      </c>
      <c r="J34" s="362" t="s">
        <v>769</v>
      </c>
      <c r="K34" s="362">
        <v>2</v>
      </c>
      <c r="L34" s="362">
        <v>12</v>
      </c>
      <c r="M34" s="362">
        <f>E34*12</f>
        <v>72000</v>
      </c>
      <c r="N34" s="362">
        <v>2</v>
      </c>
      <c r="O34" s="362">
        <v>12</v>
      </c>
      <c r="P34" s="362">
        <f t="shared" si="1"/>
        <v>72000</v>
      </c>
    </row>
    <row r="35" spans="1:16" x14ac:dyDescent="0.2">
      <c r="A35" s="362" t="s">
        <v>762</v>
      </c>
      <c r="B35" s="362" t="s">
        <v>763</v>
      </c>
      <c r="C35" s="362" t="s">
        <v>764</v>
      </c>
      <c r="D35" s="362" t="s">
        <v>860</v>
      </c>
      <c r="E35" s="363">
        <v>3000</v>
      </c>
      <c r="F35" s="362" t="s">
        <v>861</v>
      </c>
      <c r="G35" s="362" t="s">
        <v>862</v>
      </c>
      <c r="H35" s="362" t="s">
        <v>767</v>
      </c>
      <c r="I35" s="362" t="s">
        <v>768</v>
      </c>
      <c r="J35" s="362" t="s">
        <v>769</v>
      </c>
      <c r="K35" s="362">
        <v>4</v>
      </c>
      <c r="L35" s="362">
        <v>12</v>
      </c>
      <c r="M35" s="362">
        <f>E35*12</f>
        <v>36000</v>
      </c>
      <c r="N35" s="362">
        <v>2</v>
      </c>
      <c r="O35" s="362">
        <v>12</v>
      </c>
      <c r="P35" s="362">
        <f t="shared" si="1"/>
        <v>36000</v>
      </c>
    </row>
    <row r="36" spans="1:16" x14ac:dyDescent="0.2">
      <c r="A36" s="362" t="s">
        <v>762</v>
      </c>
      <c r="B36" s="362" t="s">
        <v>763</v>
      </c>
      <c r="C36" s="362" t="s">
        <v>764</v>
      </c>
      <c r="D36" s="362" t="s">
        <v>863</v>
      </c>
      <c r="E36" s="363">
        <v>3500</v>
      </c>
      <c r="F36" s="362" t="s">
        <v>864</v>
      </c>
      <c r="G36" s="362" t="s">
        <v>865</v>
      </c>
      <c r="H36" s="362" t="s">
        <v>767</v>
      </c>
      <c r="I36" s="362" t="s">
        <v>768</v>
      </c>
      <c r="J36" s="362" t="s">
        <v>769</v>
      </c>
      <c r="K36" s="362">
        <v>4</v>
      </c>
      <c r="L36" s="362">
        <v>12</v>
      </c>
      <c r="M36" s="362">
        <f t="shared" ref="M36:M81" si="2">E36*12</f>
        <v>42000</v>
      </c>
      <c r="N36" s="362">
        <v>2</v>
      </c>
      <c r="O36" s="362">
        <v>12</v>
      </c>
      <c r="P36" s="362">
        <f t="shared" si="1"/>
        <v>42000</v>
      </c>
    </row>
    <row r="37" spans="1:16" x14ac:dyDescent="0.2">
      <c r="A37" s="362" t="s">
        <v>762</v>
      </c>
      <c r="B37" s="362" t="s">
        <v>763</v>
      </c>
      <c r="C37" s="362" t="s">
        <v>764</v>
      </c>
      <c r="D37" s="362" t="s">
        <v>866</v>
      </c>
      <c r="E37" s="363">
        <v>2350</v>
      </c>
      <c r="F37" s="362" t="s">
        <v>867</v>
      </c>
      <c r="G37" s="362" t="s">
        <v>868</v>
      </c>
      <c r="H37" s="362" t="s">
        <v>869</v>
      </c>
      <c r="I37" s="362" t="s">
        <v>768</v>
      </c>
      <c r="J37" s="362" t="s">
        <v>870</v>
      </c>
      <c r="K37" s="362">
        <v>4</v>
      </c>
      <c r="L37" s="362">
        <v>12</v>
      </c>
      <c r="M37" s="362">
        <f t="shared" si="2"/>
        <v>28200</v>
      </c>
      <c r="N37" s="362">
        <v>2</v>
      </c>
      <c r="O37" s="362">
        <v>12</v>
      </c>
      <c r="P37" s="362">
        <f t="shared" si="1"/>
        <v>28200</v>
      </c>
    </row>
    <row r="38" spans="1:16" x14ac:dyDescent="0.2">
      <c r="A38" s="362" t="s">
        <v>762</v>
      </c>
      <c r="B38" s="362" t="s">
        <v>763</v>
      </c>
      <c r="C38" s="362" t="s">
        <v>764</v>
      </c>
      <c r="D38" s="362" t="s">
        <v>871</v>
      </c>
      <c r="E38" s="363">
        <v>1400</v>
      </c>
      <c r="F38" s="362">
        <v>31014835</v>
      </c>
      <c r="G38" s="362" t="s">
        <v>872</v>
      </c>
      <c r="H38" s="362"/>
      <c r="I38" s="362" t="s">
        <v>768</v>
      </c>
      <c r="J38" s="362" t="s">
        <v>769</v>
      </c>
      <c r="K38" s="362">
        <v>4</v>
      </c>
      <c r="L38" s="362">
        <v>12</v>
      </c>
      <c r="M38" s="362">
        <f t="shared" si="2"/>
        <v>16800</v>
      </c>
      <c r="N38" s="362">
        <v>2</v>
      </c>
      <c r="O38" s="362">
        <v>12</v>
      </c>
      <c r="P38" s="362">
        <f t="shared" si="1"/>
        <v>16800</v>
      </c>
    </row>
    <row r="39" spans="1:16" x14ac:dyDescent="0.2">
      <c r="A39" s="362" t="s">
        <v>762</v>
      </c>
      <c r="B39" s="362" t="s">
        <v>763</v>
      </c>
      <c r="C39" s="362" t="s">
        <v>764</v>
      </c>
      <c r="D39" s="362" t="s">
        <v>871</v>
      </c>
      <c r="E39" s="363">
        <v>1400</v>
      </c>
      <c r="F39" s="362" t="s">
        <v>873</v>
      </c>
      <c r="G39" s="362" t="s">
        <v>874</v>
      </c>
      <c r="H39" s="362"/>
      <c r="I39" s="362" t="s">
        <v>768</v>
      </c>
      <c r="J39" s="362" t="s">
        <v>870</v>
      </c>
      <c r="K39" s="362">
        <v>4</v>
      </c>
      <c r="L39" s="362">
        <v>12</v>
      </c>
      <c r="M39" s="362">
        <f t="shared" si="2"/>
        <v>16800</v>
      </c>
      <c r="N39" s="362">
        <v>2</v>
      </c>
      <c r="O39" s="362">
        <v>12</v>
      </c>
      <c r="P39" s="362">
        <f t="shared" si="1"/>
        <v>16800</v>
      </c>
    </row>
    <row r="40" spans="1:16" x14ac:dyDescent="0.2">
      <c r="A40" s="362" t="s">
        <v>762</v>
      </c>
      <c r="B40" s="362" t="s">
        <v>763</v>
      </c>
      <c r="C40" s="362" t="s">
        <v>764</v>
      </c>
      <c r="D40" s="362" t="s">
        <v>875</v>
      </c>
      <c r="E40" s="363">
        <v>3200</v>
      </c>
      <c r="F40" s="362" t="s">
        <v>876</v>
      </c>
      <c r="G40" s="362" t="s">
        <v>877</v>
      </c>
      <c r="H40" s="362" t="s">
        <v>801</v>
      </c>
      <c r="I40" s="362" t="s">
        <v>768</v>
      </c>
      <c r="J40" s="362" t="s">
        <v>769</v>
      </c>
      <c r="K40" s="362">
        <v>4</v>
      </c>
      <c r="L40" s="362">
        <v>12</v>
      </c>
      <c r="M40" s="362">
        <f t="shared" si="2"/>
        <v>38400</v>
      </c>
      <c r="N40" s="362">
        <v>2</v>
      </c>
      <c r="O40" s="362">
        <v>12</v>
      </c>
      <c r="P40" s="362">
        <f t="shared" si="1"/>
        <v>38400</v>
      </c>
    </row>
    <row r="41" spans="1:16" x14ac:dyDescent="0.2">
      <c r="A41" s="362" t="s">
        <v>762</v>
      </c>
      <c r="B41" s="362" t="s">
        <v>763</v>
      </c>
      <c r="C41" s="362" t="s">
        <v>764</v>
      </c>
      <c r="D41" s="362" t="s">
        <v>878</v>
      </c>
      <c r="E41" s="363">
        <v>2350</v>
      </c>
      <c r="F41" s="362" t="s">
        <v>879</v>
      </c>
      <c r="G41" s="362" t="s">
        <v>880</v>
      </c>
      <c r="H41" s="362" t="s">
        <v>825</v>
      </c>
      <c r="I41" s="362" t="s">
        <v>768</v>
      </c>
      <c r="J41" s="362" t="s">
        <v>769</v>
      </c>
      <c r="K41" s="362">
        <v>4</v>
      </c>
      <c r="L41" s="362">
        <v>12</v>
      </c>
      <c r="M41" s="362">
        <f t="shared" si="2"/>
        <v>28200</v>
      </c>
      <c r="N41" s="362">
        <v>2</v>
      </c>
      <c r="O41" s="362">
        <v>12</v>
      </c>
      <c r="P41" s="362">
        <f t="shared" si="1"/>
        <v>28200</v>
      </c>
    </row>
    <row r="42" spans="1:16" x14ac:dyDescent="0.2">
      <c r="A42" s="362" t="s">
        <v>762</v>
      </c>
      <c r="B42" s="362" t="s">
        <v>763</v>
      </c>
      <c r="C42" s="362" t="s">
        <v>764</v>
      </c>
      <c r="D42" s="362" t="s">
        <v>881</v>
      </c>
      <c r="E42" s="363">
        <v>2000</v>
      </c>
      <c r="F42" s="362" t="s">
        <v>882</v>
      </c>
      <c r="G42" s="362" t="s">
        <v>883</v>
      </c>
      <c r="H42" s="362" t="s">
        <v>884</v>
      </c>
      <c r="I42" s="362" t="s">
        <v>768</v>
      </c>
      <c r="J42" s="362" t="s">
        <v>870</v>
      </c>
      <c r="K42" s="362">
        <v>4</v>
      </c>
      <c r="L42" s="362">
        <v>12</v>
      </c>
      <c r="M42" s="362">
        <f t="shared" si="2"/>
        <v>24000</v>
      </c>
      <c r="N42" s="362">
        <v>2</v>
      </c>
      <c r="O42" s="362">
        <v>12</v>
      </c>
      <c r="P42" s="362">
        <f t="shared" si="1"/>
        <v>24000</v>
      </c>
    </row>
    <row r="43" spans="1:16" x14ac:dyDescent="0.2">
      <c r="A43" s="362" t="s">
        <v>762</v>
      </c>
      <c r="B43" s="362" t="s">
        <v>763</v>
      </c>
      <c r="C43" s="362" t="s">
        <v>764</v>
      </c>
      <c r="D43" s="362" t="s">
        <v>885</v>
      </c>
      <c r="E43" s="363">
        <v>2000</v>
      </c>
      <c r="F43" s="362" t="s">
        <v>886</v>
      </c>
      <c r="G43" s="362" t="s">
        <v>887</v>
      </c>
      <c r="H43" s="362" t="s">
        <v>884</v>
      </c>
      <c r="I43" s="362" t="s">
        <v>768</v>
      </c>
      <c r="J43" s="362" t="s">
        <v>870</v>
      </c>
      <c r="K43" s="362">
        <v>4</v>
      </c>
      <c r="L43" s="362">
        <v>12</v>
      </c>
      <c r="M43" s="362">
        <f t="shared" si="2"/>
        <v>24000</v>
      </c>
      <c r="N43" s="362">
        <v>2</v>
      </c>
      <c r="O43" s="362">
        <v>12</v>
      </c>
      <c r="P43" s="362">
        <f t="shared" si="1"/>
        <v>24000</v>
      </c>
    </row>
    <row r="44" spans="1:16" x14ac:dyDescent="0.2">
      <c r="A44" s="362" t="s">
        <v>762</v>
      </c>
      <c r="B44" s="362" t="s">
        <v>763</v>
      </c>
      <c r="C44" s="362" t="s">
        <v>764</v>
      </c>
      <c r="D44" s="362" t="s">
        <v>888</v>
      </c>
      <c r="E44" s="363">
        <v>1800</v>
      </c>
      <c r="F44" s="362" t="s">
        <v>889</v>
      </c>
      <c r="G44" s="362" t="s">
        <v>890</v>
      </c>
      <c r="H44" s="362"/>
      <c r="I44" s="362" t="s">
        <v>891</v>
      </c>
      <c r="J44" s="362"/>
      <c r="K44" s="362">
        <v>4</v>
      </c>
      <c r="L44" s="362">
        <v>12</v>
      </c>
      <c r="M44" s="362">
        <f t="shared" si="2"/>
        <v>21600</v>
      </c>
      <c r="N44" s="362">
        <v>2</v>
      </c>
      <c r="O44" s="362">
        <v>12</v>
      </c>
      <c r="P44" s="362">
        <f t="shared" si="1"/>
        <v>21600</v>
      </c>
    </row>
    <row r="45" spans="1:16" x14ac:dyDescent="0.2">
      <c r="A45" s="362" t="s">
        <v>762</v>
      </c>
      <c r="B45" s="362" t="s">
        <v>763</v>
      </c>
      <c r="C45" s="362" t="s">
        <v>764</v>
      </c>
      <c r="D45" s="362" t="s">
        <v>892</v>
      </c>
      <c r="E45" s="363">
        <v>5000</v>
      </c>
      <c r="F45" s="362" t="s">
        <v>893</v>
      </c>
      <c r="G45" s="362" t="s">
        <v>894</v>
      </c>
      <c r="H45" s="362" t="s">
        <v>767</v>
      </c>
      <c r="I45" s="362" t="s">
        <v>768</v>
      </c>
      <c r="J45" s="362" t="s">
        <v>769</v>
      </c>
      <c r="K45" s="362">
        <v>4</v>
      </c>
      <c r="L45" s="362">
        <v>12</v>
      </c>
      <c r="M45" s="362">
        <f t="shared" si="2"/>
        <v>60000</v>
      </c>
      <c r="N45" s="362">
        <v>2</v>
      </c>
      <c r="O45" s="362">
        <v>12</v>
      </c>
      <c r="P45" s="362">
        <f t="shared" si="1"/>
        <v>60000</v>
      </c>
    </row>
    <row r="46" spans="1:16" x14ac:dyDescent="0.2">
      <c r="A46" s="362" t="s">
        <v>762</v>
      </c>
      <c r="B46" s="362" t="s">
        <v>763</v>
      </c>
      <c r="C46" s="362" t="s">
        <v>764</v>
      </c>
      <c r="D46" s="362" t="s">
        <v>895</v>
      </c>
      <c r="E46" s="363">
        <v>2300</v>
      </c>
      <c r="F46" s="362" t="s">
        <v>896</v>
      </c>
      <c r="G46" s="362" t="s">
        <v>897</v>
      </c>
      <c r="H46" s="362" t="s">
        <v>898</v>
      </c>
      <c r="I46" s="362" t="s">
        <v>768</v>
      </c>
      <c r="J46" s="362" t="s">
        <v>870</v>
      </c>
      <c r="K46" s="362">
        <v>4</v>
      </c>
      <c r="L46" s="362">
        <v>12</v>
      </c>
      <c r="M46" s="362">
        <f t="shared" si="2"/>
        <v>27600</v>
      </c>
      <c r="N46" s="362">
        <v>2</v>
      </c>
      <c r="O46" s="362">
        <v>12</v>
      </c>
      <c r="P46" s="362">
        <f t="shared" si="1"/>
        <v>27600</v>
      </c>
    </row>
    <row r="47" spans="1:16" x14ac:dyDescent="0.2">
      <c r="A47" s="362" t="s">
        <v>762</v>
      </c>
      <c r="B47" s="362" t="s">
        <v>763</v>
      </c>
      <c r="C47" s="362" t="s">
        <v>764</v>
      </c>
      <c r="D47" s="362" t="s">
        <v>899</v>
      </c>
      <c r="E47" s="363">
        <v>2350</v>
      </c>
      <c r="F47" s="362" t="s">
        <v>900</v>
      </c>
      <c r="G47" s="362" t="s">
        <v>901</v>
      </c>
      <c r="H47" s="362" t="s">
        <v>898</v>
      </c>
      <c r="I47" s="362" t="s">
        <v>768</v>
      </c>
      <c r="J47" s="362" t="s">
        <v>870</v>
      </c>
      <c r="K47" s="362">
        <v>4</v>
      </c>
      <c r="L47" s="362">
        <v>12</v>
      </c>
      <c r="M47" s="362">
        <f t="shared" si="2"/>
        <v>28200</v>
      </c>
      <c r="N47" s="362">
        <v>2</v>
      </c>
      <c r="O47" s="362">
        <v>12</v>
      </c>
      <c r="P47" s="362">
        <f t="shared" si="1"/>
        <v>28200</v>
      </c>
    </row>
    <row r="48" spans="1:16" x14ac:dyDescent="0.2">
      <c r="A48" s="362" t="s">
        <v>762</v>
      </c>
      <c r="B48" s="362" t="s">
        <v>763</v>
      </c>
      <c r="C48" s="362" t="s">
        <v>764</v>
      </c>
      <c r="D48" s="362" t="s">
        <v>902</v>
      </c>
      <c r="E48" s="363">
        <v>4000</v>
      </c>
      <c r="F48" s="362" t="s">
        <v>903</v>
      </c>
      <c r="G48" s="362" t="s">
        <v>904</v>
      </c>
      <c r="H48" s="362" t="s">
        <v>767</v>
      </c>
      <c r="I48" s="362" t="s">
        <v>768</v>
      </c>
      <c r="J48" s="362" t="s">
        <v>769</v>
      </c>
      <c r="K48" s="362">
        <v>4</v>
      </c>
      <c r="L48" s="362">
        <v>12</v>
      </c>
      <c r="M48" s="362">
        <f t="shared" si="2"/>
        <v>48000</v>
      </c>
      <c r="N48" s="362">
        <v>2</v>
      </c>
      <c r="O48" s="362">
        <v>12</v>
      </c>
      <c r="P48" s="362">
        <f t="shared" si="1"/>
        <v>48000</v>
      </c>
    </row>
    <row r="49" spans="1:16" x14ac:dyDescent="0.2">
      <c r="A49" s="362" t="s">
        <v>762</v>
      </c>
      <c r="B49" s="362" t="s">
        <v>763</v>
      </c>
      <c r="C49" s="362" t="s">
        <v>764</v>
      </c>
      <c r="D49" s="362" t="s">
        <v>905</v>
      </c>
      <c r="E49" s="363">
        <v>3000</v>
      </c>
      <c r="F49" s="362" t="s">
        <v>906</v>
      </c>
      <c r="G49" s="362" t="s">
        <v>907</v>
      </c>
      <c r="H49" s="362" t="s">
        <v>825</v>
      </c>
      <c r="I49" s="362" t="s">
        <v>768</v>
      </c>
      <c r="J49" s="362" t="s">
        <v>769</v>
      </c>
      <c r="K49" s="362">
        <v>4</v>
      </c>
      <c r="L49" s="362">
        <v>12</v>
      </c>
      <c r="M49" s="362">
        <f t="shared" si="2"/>
        <v>36000</v>
      </c>
      <c r="N49" s="362">
        <v>2</v>
      </c>
      <c r="O49" s="362">
        <v>12</v>
      </c>
      <c r="P49" s="362">
        <f t="shared" si="1"/>
        <v>36000</v>
      </c>
    </row>
    <row r="50" spans="1:16" x14ac:dyDescent="0.2">
      <c r="A50" s="362" t="s">
        <v>762</v>
      </c>
      <c r="B50" s="362" t="s">
        <v>763</v>
      </c>
      <c r="C50" s="362" t="s">
        <v>764</v>
      </c>
      <c r="D50" s="362" t="s">
        <v>908</v>
      </c>
      <c r="E50" s="363">
        <v>3200</v>
      </c>
      <c r="F50" s="362" t="s">
        <v>909</v>
      </c>
      <c r="G50" s="362" t="s">
        <v>910</v>
      </c>
      <c r="H50" s="362" t="s">
        <v>911</v>
      </c>
      <c r="I50" s="362" t="s">
        <v>768</v>
      </c>
      <c r="J50" s="362" t="s">
        <v>769</v>
      </c>
      <c r="K50" s="362">
        <v>4</v>
      </c>
      <c r="L50" s="362">
        <v>12</v>
      </c>
      <c r="M50" s="362">
        <f t="shared" si="2"/>
        <v>38400</v>
      </c>
      <c r="N50" s="362">
        <v>2</v>
      </c>
      <c r="O50" s="362">
        <v>12</v>
      </c>
      <c r="P50" s="362">
        <f t="shared" si="1"/>
        <v>38400</v>
      </c>
    </row>
    <row r="51" spans="1:16" x14ac:dyDescent="0.2">
      <c r="A51" s="362" t="s">
        <v>762</v>
      </c>
      <c r="B51" s="362" t="s">
        <v>763</v>
      </c>
      <c r="C51" s="362" t="s">
        <v>764</v>
      </c>
      <c r="D51" s="362" t="s">
        <v>912</v>
      </c>
      <c r="E51" s="363">
        <v>1900</v>
      </c>
      <c r="F51" s="362" t="s">
        <v>913</v>
      </c>
      <c r="G51" s="362" t="s">
        <v>914</v>
      </c>
      <c r="H51" s="362" t="s">
        <v>915</v>
      </c>
      <c r="I51" s="362" t="s">
        <v>768</v>
      </c>
      <c r="J51" s="362" t="s">
        <v>870</v>
      </c>
      <c r="K51" s="362">
        <v>4</v>
      </c>
      <c r="L51" s="362">
        <v>12</v>
      </c>
      <c r="M51" s="362">
        <f t="shared" si="2"/>
        <v>22800</v>
      </c>
      <c r="N51" s="362">
        <v>2</v>
      </c>
      <c r="O51" s="362">
        <v>12</v>
      </c>
      <c r="P51" s="362">
        <f t="shared" si="1"/>
        <v>22800</v>
      </c>
    </row>
    <row r="52" spans="1:16" x14ac:dyDescent="0.2">
      <c r="A52" s="362" t="s">
        <v>762</v>
      </c>
      <c r="B52" s="362" t="s">
        <v>763</v>
      </c>
      <c r="C52" s="362" t="s">
        <v>764</v>
      </c>
      <c r="D52" s="362" t="s">
        <v>916</v>
      </c>
      <c r="E52" s="363">
        <v>3000</v>
      </c>
      <c r="F52" s="362" t="s">
        <v>917</v>
      </c>
      <c r="G52" s="362" t="s">
        <v>918</v>
      </c>
      <c r="H52" s="362" t="s">
        <v>825</v>
      </c>
      <c r="I52" s="362" t="s">
        <v>768</v>
      </c>
      <c r="J52" s="362" t="s">
        <v>769</v>
      </c>
      <c r="K52" s="362">
        <v>4</v>
      </c>
      <c r="L52" s="362">
        <v>12</v>
      </c>
      <c r="M52" s="362">
        <f t="shared" si="2"/>
        <v>36000</v>
      </c>
      <c r="N52" s="362">
        <v>2</v>
      </c>
      <c r="O52" s="362">
        <v>12</v>
      </c>
      <c r="P52" s="362">
        <f t="shared" si="1"/>
        <v>36000</v>
      </c>
    </row>
    <row r="53" spans="1:16" x14ac:dyDescent="0.2">
      <c r="A53" s="362" t="s">
        <v>762</v>
      </c>
      <c r="B53" s="362" t="s">
        <v>763</v>
      </c>
      <c r="C53" s="362" t="s">
        <v>764</v>
      </c>
      <c r="D53" s="362" t="s">
        <v>919</v>
      </c>
      <c r="E53" s="363">
        <v>1200</v>
      </c>
      <c r="F53" s="362" t="s">
        <v>920</v>
      </c>
      <c r="G53" s="362" t="s">
        <v>921</v>
      </c>
      <c r="H53" s="362"/>
      <c r="I53" s="362" t="s">
        <v>891</v>
      </c>
      <c r="J53" s="362"/>
      <c r="K53" s="362">
        <v>4</v>
      </c>
      <c r="L53" s="362">
        <v>12</v>
      </c>
      <c r="M53" s="362">
        <f t="shared" si="2"/>
        <v>14400</v>
      </c>
      <c r="N53" s="362">
        <v>2</v>
      </c>
      <c r="O53" s="362">
        <v>12</v>
      </c>
      <c r="P53" s="362">
        <f t="shared" si="1"/>
        <v>14400</v>
      </c>
    </row>
    <row r="54" spans="1:16" x14ac:dyDescent="0.2">
      <c r="A54" s="362" t="s">
        <v>762</v>
      </c>
      <c r="B54" s="362" t="s">
        <v>763</v>
      </c>
      <c r="C54" s="362" t="s">
        <v>764</v>
      </c>
      <c r="D54" s="362" t="s">
        <v>922</v>
      </c>
      <c r="E54" s="363">
        <v>2350</v>
      </c>
      <c r="F54" s="362" t="s">
        <v>923</v>
      </c>
      <c r="G54" s="362" t="s">
        <v>924</v>
      </c>
      <c r="H54" s="362"/>
      <c r="I54" s="362" t="s">
        <v>891</v>
      </c>
      <c r="J54" s="362"/>
      <c r="K54" s="362">
        <v>4</v>
      </c>
      <c r="L54" s="362">
        <v>12</v>
      </c>
      <c r="M54" s="362">
        <f t="shared" si="2"/>
        <v>28200</v>
      </c>
      <c r="N54" s="362">
        <v>2</v>
      </c>
      <c r="O54" s="362">
        <v>12</v>
      </c>
      <c r="P54" s="362">
        <f t="shared" si="1"/>
        <v>28200</v>
      </c>
    </row>
    <row r="55" spans="1:16" x14ac:dyDescent="0.2">
      <c r="A55" s="362" t="s">
        <v>762</v>
      </c>
      <c r="B55" s="362" t="s">
        <v>763</v>
      </c>
      <c r="C55" s="362" t="s">
        <v>764</v>
      </c>
      <c r="D55" s="362" t="s">
        <v>925</v>
      </c>
      <c r="E55" s="363">
        <v>1500</v>
      </c>
      <c r="F55" s="362" t="s">
        <v>926</v>
      </c>
      <c r="G55" s="362" t="s">
        <v>927</v>
      </c>
      <c r="H55" s="362"/>
      <c r="I55" s="362" t="s">
        <v>891</v>
      </c>
      <c r="J55" s="362"/>
      <c r="K55" s="362">
        <v>4</v>
      </c>
      <c r="L55" s="362">
        <v>12</v>
      </c>
      <c r="M55" s="362">
        <f t="shared" si="2"/>
        <v>18000</v>
      </c>
      <c r="N55" s="362">
        <v>2</v>
      </c>
      <c r="O55" s="362">
        <v>12</v>
      </c>
      <c r="P55" s="362">
        <f t="shared" si="1"/>
        <v>18000</v>
      </c>
    </row>
    <row r="56" spans="1:16" x14ac:dyDescent="0.2">
      <c r="A56" s="362" t="s">
        <v>762</v>
      </c>
      <c r="B56" s="362" t="s">
        <v>763</v>
      </c>
      <c r="C56" s="362" t="s">
        <v>764</v>
      </c>
      <c r="D56" s="362" t="s">
        <v>928</v>
      </c>
      <c r="E56" s="363">
        <v>1500</v>
      </c>
      <c r="F56" s="362" t="s">
        <v>929</v>
      </c>
      <c r="G56" s="362" t="s">
        <v>930</v>
      </c>
      <c r="H56" s="362" t="s">
        <v>931</v>
      </c>
      <c r="I56" s="362" t="s">
        <v>768</v>
      </c>
      <c r="J56" s="362" t="s">
        <v>769</v>
      </c>
      <c r="K56" s="362">
        <v>4</v>
      </c>
      <c r="L56" s="362">
        <v>12</v>
      </c>
      <c r="M56" s="362">
        <f t="shared" si="2"/>
        <v>18000</v>
      </c>
      <c r="N56" s="362">
        <v>2</v>
      </c>
      <c r="O56" s="362">
        <v>12</v>
      </c>
      <c r="P56" s="362">
        <f t="shared" si="1"/>
        <v>18000</v>
      </c>
    </row>
    <row r="57" spans="1:16" x14ac:dyDescent="0.2">
      <c r="A57" s="362" t="s">
        <v>762</v>
      </c>
      <c r="B57" s="362" t="s">
        <v>763</v>
      </c>
      <c r="C57" s="362" t="s">
        <v>764</v>
      </c>
      <c r="D57" s="362" t="s">
        <v>932</v>
      </c>
      <c r="E57" s="363">
        <v>2250</v>
      </c>
      <c r="F57" s="362" t="s">
        <v>933</v>
      </c>
      <c r="G57" s="362" t="s">
        <v>934</v>
      </c>
      <c r="H57" s="362" t="s">
        <v>931</v>
      </c>
      <c r="I57" s="362" t="s">
        <v>768</v>
      </c>
      <c r="J57" s="362" t="s">
        <v>769</v>
      </c>
      <c r="K57" s="362">
        <v>4</v>
      </c>
      <c r="L57" s="362">
        <v>12</v>
      </c>
      <c r="M57" s="362">
        <f t="shared" si="2"/>
        <v>27000</v>
      </c>
      <c r="N57" s="362">
        <v>2</v>
      </c>
      <c r="O57" s="362">
        <v>12</v>
      </c>
      <c r="P57" s="362">
        <f t="shared" si="1"/>
        <v>27000</v>
      </c>
    </row>
    <row r="58" spans="1:16" x14ac:dyDescent="0.2">
      <c r="A58" s="362" t="s">
        <v>762</v>
      </c>
      <c r="B58" s="362" t="s">
        <v>763</v>
      </c>
      <c r="C58" s="362" t="s">
        <v>764</v>
      </c>
      <c r="D58" s="362" t="s">
        <v>935</v>
      </c>
      <c r="E58" s="363">
        <v>3200</v>
      </c>
      <c r="F58" s="362" t="s">
        <v>936</v>
      </c>
      <c r="G58" s="362" t="s">
        <v>937</v>
      </c>
      <c r="H58" s="362" t="s">
        <v>825</v>
      </c>
      <c r="I58" s="362" t="s">
        <v>768</v>
      </c>
      <c r="J58" s="362" t="s">
        <v>769</v>
      </c>
      <c r="K58" s="362">
        <v>4</v>
      </c>
      <c r="L58" s="362">
        <v>12</v>
      </c>
      <c r="M58" s="362">
        <f t="shared" si="2"/>
        <v>38400</v>
      </c>
      <c r="N58" s="362">
        <v>2</v>
      </c>
      <c r="O58" s="362">
        <v>12</v>
      </c>
      <c r="P58" s="362">
        <f t="shared" si="1"/>
        <v>38400</v>
      </c>
    </row>
    <row r="59" spans="1:16" x14ac:dyDescent="0.2">
      <c r="A59" s="362" t="s">
        <v>762</v>
      </c>
      <c r="B59" s="362" t="s">
        <v>763</v>
      </c>
      <c r="C59" s="362" t="s">
        <v>764</v>
      </c>
      <c r="D59" s="362" t="s">
        <v>938</v>
      </c>
      <c r="E59" s="363">
        <v>2800</v>
      </c>
      <c r="F59" s="362" t="s">
        <v>939</v>
      </c>
      <c r="G59" s="362" t="s">
        <v>940</v>
      </c>
      <c r="H59" s="362" t="s">
        <v>767</v>
      </c>
      <c r="I59" s="362" t="s">
        <v>768</v>
      </c>
      <c r="J59" s="362" t="s">
        <v>769</v>
      </c>
      <c r="K59" s="362">
        <v>4</v>
      </c>
      <c r="L59" s="362">
        <v>12</v>
      </c>
      <c r="M59" s="362">
        <f t="shared" si="2"/>
        <v>33600</v>
      </c>
      <c r="N59" s="362">
        <v>2</v>
      </c>
      <c r="O59" s="362">
        <v>12</v>
      </c>
      <c r="P59" s="362">
        <f t="shared" si="1"/>
        <v>33600</v>
      </c>
    </row>
    <row r="60" spans="1:16" x14ac:dyDescent="0.2">
      <c r="A60" s="362" t="s">
        <v>762</v>
      </c>
      <c r="B60" s="362" t="s">
        <v>763</v>
      </c>
      <c r="C60" s="362" t="s">
        <v>764</v>
      </c>
      <c r="D60" s="362" t="s">
        <v>941</v>
      </c>
      <c r="E60" s="363">
        <v>2500</v>
      </c>
      <c r="F60" s="362" t="s">
        <v>942</v>
      </c>
      <c r="G60" s="362" t="s">
        <v>943</v>
      </c>
      <c r="H60" s="362" t="s">
        <v>915</v>
      </c>
      <c r="I60" s="362" t="s">
        <v>870</v>
      </c>
      <c r="J60" s="362" t="s">
        <v>769</v>
      </c>
      <c r="K60" s="362">
        <v>4</v>
      </c>
      <c r="L60" s="362">
        <v>12</v>
      </c>
      <c r="M60" s="362">
        <f t="shared" si="2"/>
        <v>30000</v>
      </c>
      <c r="N60" s="362">
        <v>2</v>
      </c>
      <c r="O60" s="362">
        <v>12</v>
      </c>
      <c r="P60" s="362">
        <f t="shared" si="1"/>
        <v>30000</v>
      </c>
    </row>
    <row r="61" spans="1:16" x14ac:dyDescent="0.2">
      <c r="A61" s="362" t="s">
        <v>762</v>
      </c>
      <c r="B61" s="362" t="s">
        <v>763</v>
      </c>
      <c r="C61" s="362" t="s">
        <v>764</v>
      </c>
      <c r="D61" s="362" t="s">
        <v>944</v>
      </c>
      <c r="E61" s="363">
        <v>2800</v>
      </c>
      <c r="F61" s="362" t="s">
        <v>945</v>
      </c>
      <c r="G61" s="362" t="s">
        <v>946</v>
      </c>
      <c r="H61" s="362" t="s">
        <v>947</v>
      </c>
      <c r="I61" s="362" t="s">
        <v>768</v>
      </c>
      <c r="J61" s="362" t="s">
        <v>769</v>
      </c>
      <c r="K61" s="362">
        <v>4</v>
      </c>
      <c r="L61" s="362">
        <v>12</v>
      </c>
      <c r="M61" s="362">
        <f t="shared" si="2"/>
        <v>33600</v>
      </c>
      <c r="N61" s="362">
        <v>2</v>
      </c>
      <c r="O61" s="362">
        <v>12</v>
      </c>
      <c r="P61" s="362">
        <f t="shared" si="1"/>
        <v>33600</v>
      </c>
    </row>
    <row r="62" spans="1:16" x14ac:dyDescent="0.2">
      <c r="A62" s="362" t="s">
        <v>762</v>
      </c>
      <c r="B62" s="362" t="s">
        <v>763</v>
      </c>
      <c r="C62" s="362" t="s">
        <v>764</v>
      </c>
      <c r="D62" s="362" t="s">
        <v>948</v>
      </c>
      <c r="E62" s="363">
        <v>1800</v>
      </c>
      <c r="F62" s="362" t="s">
        <v>949</v>
      </c>
      <c r="G62" s="362" t="s">
        <v>950</v>
      </c>
      <c r="H62" s="362"/>
      <c r="I62" s="362" t="s">
        <v>891</v>
      </c>
      <c r="J62" s="362"/>
      <c r="K62" s="362">
        <v>4</v>
      </c>
      <c r="L62" s="362">
        <v>12</v>
      </c>
      <c r="M62" s="362">
        <f t="shared" si="2"/>
        <v>21600</v>
      </c>
      <c r="N62" s="362">
        <v>2</v>
      </c>
      <c r="O62" s="362">
        <v>12</v>
      </c>
      <c r="P62" s="362">
        <f t="shared" si="1"/>
        <v>21600</v>
      </c>
    </row>
    <row r="63" spans="1:16" x14ac:dyDescent="0.2">
      <c r="A63" s="362" t="s">
        <v>762</v>
      </c>
      <c r="B63" s="362" t="s">
        <v>763</v>
      </c>
      <c r="C63" s="362" t="s">
        <v>764</v>
      </c>
      <c r="D63" s="362" t="s">
        <v>951</v>
      </c>
      <c r="E63" s="363">
        <v>3500</v>
      </c>
      <c r="F63" s="362" t="s">
        <v>952</v>
      </c>
      <c r="G63" s="362" t="s">
        <v>953</v>
      </c>
      <c r="H63" s="362" t="s">
        <v>767</v>
      </c>
      <c r="I63" s="362" t="s">
        <v>768</v>
      </c>
      <c r="J63" s="362" t="s">
        <v>769</v>
      </c>
      <c r="K63" s="362">
        <v>4</v>
      </c>
      <c r="L63" s="362">
        <v>12</v>
      </c>
      <c r="M63" s="362">
        <f t="shared" si="2"/>
        <v>42000</v>
      </c>
      <c r="N63" s="362">
        <v>2</v>
      </c>
      <c r="O63" s="362">
        <v>12</v>
      </c>
      <c r="P63" s="362">
        <f t="shared" si="1"/>
        <v>42000</v>
      </c>
    </row>
    <row r="64" spans="1:16" x14ac:dyDescent="0.2">
      <c r="A64" s="362" t="s">
        <v>762</v>
      </c>
      <c r="B64" s="362" t="s">
        <v>763</v>
      </c>
      <c r="C64" s="362" t="s">
        <v>764</v>
      </c>
      <c r="D64" s="362" t="s">
        <v>954</v>
      </c>
      <c r="E64" s="363">
        <v>1800</v>
      </c>
      <c r="F64" s="362" t="s">
        <v>955</v>
      </c>
      <c r="G64" s="362" t="s">
        <v>956</v>
      </c>
      <c r="H64" s="362" t="s">
        <v>915</v>
      </c>
      <c r="I64" s="362" t="s">
        <v>870</v>
      </c>
      <c r="J64" s="362" t="s">
        <v>769</v>
      </c>
      <c r="K64" s="362">
        <v>4</v>
      </c>
      <c r="L64" s="362">
        <v>12</v>
      </c>
      <c r="M64" s="362">
        <f t="shared" si="2"/>
        <v>21600</v>
      </c>
      <c r="N64" s="362">
        <v>2</v>
      </c>
      <c r="O64" s="362">
        <v>12</v>
      </c>
      <c r="P64" s="362">
        <f t="shared" si="1"/>
        <v>21600</v>
      </c>
    </row>
    <row r="65" spans="1:16" x14ac:dyDescent="0.2">
      <c r="A65" s="362" t="s">
        <v>762</v>
      </c>
      <c r="B65" s="362" t="s">
        <v>763</v>
      </c>
      <c r="C65" s="362" t="s">
        <v>764</v>
      </c>
      <c r="D65" s="362" t="s">
        <v>957</v>
      </c>
      <c r="E65" s="363">
        <v>4000</v>
      </c>
      <c r="F65" s="362" t="s">
        <v>958</v>
      </c>
      <c r="G65" s="362" t="s">
        <v>959</v>
      </c>
      <c r="H65" s="362" t="s">
        <v>794</v>
      </c>
      <c r="I65" s="362" t="s">
        <v>768</v>
      </c>
      <c r="J65" s="362" t="s">
        <v>769</v>
      </c>
      <c r="K65" s="362">
        <v>4</v>
      </c>
      <c r="L65" s="362">
        <v>12</v>
      </c>
      <c r="M65" s="362">
        <f t="shared" si="2"/>
        <v>48000</v>
      </c>
      <c r="N65" s="362">
        <v>2</v>
      </c>
      <c r="O65" s="362">
        <v>12</v>
      </c>
      <c r="P65" s="362">
        <f t="shared" si="1"/>
        <v>48000</v>
      </c>
    </row>
    <row r="66" spans="1:16" x14ac:dyDescent="0.2">
      <c r="A66" s="362" t="s">
        <v>762</v>
      </c>
      <c r="B66" s="362" t="s">
        <v>763</v>
      </c>
      <c r="C66" s="362" t="s">
        <v>764</v>
      </c>
      <c r="D66" s="362" t="s">
        <v>960</v>
      </c>
      <c r="E66" s="363">
        <v>2500</v>
      </c>
      <c r="F66" s="362" t="s">
        <v>961</v>
      </c>
      <c r="G66" s="362" t="s">
        <v>962</v>
      </c>
      <c r="H66" s="362" t="s">
        <v>947</v>
      </c>
      <c r="I66" s="362" t="s">
        <v>768</v>
      </c>
      <c r="J66" s="362" t="s">
        <v>769</v>
      </c>
      <c r="K66" s="362"/>
      <c r="L66" s="362"/>
      <c r="M66" s="362"/>
      <c r="N66" s="362">
        <v>2</v>
      </c>
      <c r="O66" s="362">
        <v>12</v>
      </c>
      <c r="P66" s="362">
        <f t="shared" si="1"/>
        <v>30000</v>
      </c>
    </row>
    <row r="67" spans="1:16" x14ac:dyDescent="0.2">
      <c r="A67" s="362" t="s">
        <v>762</v>
      </c>
      <c r="B67" s="362" t="s">
        <v>763</v>
      </c>
      <c r="C67" s="362" t="s">
        <v>764</v>
      </c>
      <c r="D67" s="362" t="s">
        <v>963</v>
      </c>
      <c r="E67" s="363">
        <v>2350</v>
      </c>
      <c r="F67" s="362" t="s">
        <v>964</v>
      </c>
      <c r="G67" s="362" t="s">
        <v>965</v>
      </c>
      <c r="H67" s="362" t="s">
        <v>915</v>
      </c>
      <c r="I67" s="362" t="s">
        <v>870</v>
      </c>
      <c r="J67" s="362" t="s">
        <v>769</v>
      </c>
      <c r="K67" s="362">
        <v>4</v>
      </c>
      <c r="L67" s="362">
        <v>12</v>
      </c>
      <c r="M67" s="362">
        <f t="shared" si="2"/>
        <v>28200</v>
      </c>
      <c r="N67" s="362">
        <v>2</v>
      </c>
      <c r="O67" s="362">
        <v>12</v>
      </c>
      <c r="P67" s="362">
        <f t="shared" si="1"/>
        <v>28200</v>
      </c>
    </row>
    <row r="68" spans="1:16" x14ac:dyDescent="0.2">
      <c r="A68" s="362" t="s">
        <v>762</v>
      </c>
      <c r="B68" s="362" t="s">
        <v>763</v>
      </c>
      <c r="C68" s="362" t="s">
        <v>764</v>
      </c>
      <c r="D68" s="362" t="s">
        <v>966</v>
      </c>
      <c r="E68" s="363">
        <v>3000</v>
      </c>
      <c r="F68" s="362" t="s">
        <v>967</v>
      </c>
      <c r="G68" s="362" t="s">
        <v>968</v>
      </c>
      <c r="H68" s="362" t="s">
        <v>931</v>
      </c>
      <c r="I68" s="362" t="s">
        <v>768</v>
      </c>
      <c r="J68" s="362" t="s">
        <v>769</v>
      </c>
      <c r="K68" s="362">
        <v>4</v>
      </c>
      <c r="L68" s="362">
        <v>12</v>
      </c>
      <c r="M68" s="362">
        <f t="shared" si="2"/>
        <v>36000</v>
      </c>
      <c r="N68" s="362">
        <v>2</v>
      </c>
      <c r="O68" s="362">
        <v>12</v>
      </c>
      <c r="P68" s="362">
        <f t="shared" si="1"/>
        <v>36000</v>
      </c>
    </row>
    <row r="69" spans="1:16" x14ac:dyDescent="0.2">
      <c r="A69" s="362" t="s">
        <v>762</v>
      </c>
      <c r="B69" s="362" t="s">
        <v>763</v>
      </c>
      <c r="C69" s="362" t="s">
        <v>764</v>
      </c>
      <c r="D69" s="362" t="s">
        <v>969</v>
      </c>
      <c r="E69" s="363">
        <v>3500</v>
      </c>
      <c r="F69" s="362" t="s">
        <v>970</v>
      </c>
      <c r="G69" s="362" t="s">
        <v>971</v>
      </c>
      <c r="H69" s="362" t="s">
        <v>911</v>
      </c>
      <c r="I69" s="362" t="s">
        <v>768</v>
      </c>
      <c r="J69" s="362" t="s">
        <v>769</v>
      </c>
      <c r="K69" s="362">
        <v>4</v>
      </c>
      <c r="L69" s="362">
        <v>12</v>
      </c>
      <c r="M69" s="362">
        <f t="shared" si="2"/>
        <v>42000</v>
      </c>
      <c r="N69" s="362">
        <v>2</v>
      </c>
      <c r="O69" s="362">
        <v>12</v>
      </c>
      <c r="P69" s="362">
        <f t="shared" si="1"/>
        <v>42000</v>
      </c>
    </row>
    <row r="70" spans="1:16" x14ac:dyDescent="0.2">
      <c r="A70" s="362" t="s">
        <v>762</v>
      </c>
      <c r="B70" s="362" t="s">
        <v>763</v>
      </c>
      <c r="C70" s="362" t="s">
        <v>764</v>
      </c>
      <c r="D70" s="362" t="s">
        <v>972</v>
      </c>
      <c r="E70" s="363">
        <v>2700</v>
      </c>
      <c r="F70" s="362" t="s">
        <v>973</v>
      </c>
      <c r="G70" s="362" t="s">
        <v>974</v>
      </c>
      <c r="H70" s="362" t="s">
        <v>975</v>
      </c>
      <c r="I70" s="362" t="s">
        <v>768</v>
      </c>
      <c r="J70" s="362" t="s">
        <v>769</v>
      </c>
      <c r="K70" s="362">
        <v>4</v>
      </c>
      <c r="L70" s="362">
        <v>12</v>
      </c>
      <c r="M70" s="362">
        <f t="shared" si="2"/>
        <v>32400</v>
      </c>
      <c r="N70" s="362">
        <v>2</v>
      </c>
      <c r="O70" s="362">
        <v>12</v>
      </c>
      <c r="P70" s="362">
        <f t="shared" si="1"/>
        <v>32400</v>
      </c>
    </row>
    <row r="71" spans="1:16" x14ac:dyDescent="0.2">
      <c r="A71" s="362" t="s">
        <v>762</v>
      </c>
      <c r="B71" s="362" t="s">
        <v>763</v>
      </c>
      <c r="C71" s="362" t="s">
        <v>764</v>
      </c>
      <c r="D71" s="362" t="s">
        <v>976</v>
      </c>
      <c r="E71" s="363">
        <v>4000</v>
      </c>
      <c r="F71" s="362" t="s">
        <v>977</v>
      </c>
      <c r="G71" s="362" t="s">
        <v>978</v>
      </c>
      <c r="H71" s="362" t="s">
        <v>767</v>
      </c>
      <c r="I71" s="362" t="s">
        <v>768</v>
      </c>
      <c r="J71" s="362" t="s">
        <v>769</v>
      </c>
      <c r="K71" s="362">
        <v>4</v>
      </c>
      <c r="L71" s="362">
        <v>12</v>
      </c>
      <c r="M71" s="362">
        <f t="shared" si="2"/>
        <v>48000</v>
      </c>
      <c r="N71" s="362">
        <v>2</v>
      </c>
      <c r="O71" s="362">
        <v>12</v>
      </c>
      <c r="P71" s="362">
        <f t="shared" si="1"/>
        <v>48000</v>
      </c>
    </row>
    <row r="72" spans="1:16" x14ac:dyDescent="0.2">
      <c r="A72" s="362" t="s">
        <v>762</v>
      </c>
      <c r="B72" s="362" t="s">
        <v>763</v>
      </c>
      <c r="C72" s="362" t="s">
        <v>764</v>
      </c>
      <c r="D72" s="362" t="s">
        <v>979</v>
      </c>
      <c r="E72" s="363">
        <v>3200</v>
      </c>
      <c r="F72" s="362" t="s">
        <v>980</v>
      </c>
      <c r="G72" s="362" t="s">
        <v>981</v>
      </c>
      <c r="H72" s="362" t="s">
        <v>767</v>
      </c>
      <c r="I72" s="362" t="s">
        <v>768</v>
      </c>
      <c r="J72" s="362" t="s">
        <v>769</v>
      </c>
      <c r="K72" s="362">
        <v>4</v>
      </c>
      <c r="L72" s="362">
        <v>12</v>
      </c>
      <c r="M72" s="362">
        <f t="shared" si="2"/>
        <v>38400</v>
      </c>
      <c r="N72" s="362">
        <v>2</v>
      </c>
      <c r="O72" s="362">
        <v>12</v>
      </c>
      <c r="P72" s="362">
        <f t="shared" si="1"/>
        <v>38400</v>
      </c>
    </row>
    <row r="73" spans="1:16" x14ac:dyDescent="0.2">
      <c r="A73" s="362" t="s">
        <v>762</v>
      </c>
      <c r="B73" s="362" t="s">
        <v>763</v>
      </c>
      <c r="C73" s="362" t="s">
        <v>764</v>
      </c>
      <c r="D73" s="362" t="s">
        <v>982</v>
      </c>
      <c r="E73" s="363">
        <v>2350</v>
      </c>
      <c r="F73" s="362" t="s">
        <v>983</v>
      </c>
      <c r="G73" s="362" t="s">
        <v>984</v>
      </c>
      <c r="H73" s="362" t="s">
        <v>915</v>
      </c>
      <c r="I73" s="362" t="s">
        <v>768</v>
      </c>
      <c r="J73" s="362" t="s">
        <v>870</v>
      </c>
      <c r="K73" s="362">
        <v>4</v>
      </c>
      <c r="L73" s="362">
        <v>12</v>
      </c>
      <c r="M73" s="362">
        <f t="shared" si="2"/>
        <v>28200</v>
      </c>
      <c r="N73" s="362">
        <v>2</v>
      </c>
      <c r="O73" s="362">
        <v>12</v>
      </c>
      <c r="P73" s="362">
        <f t="shared" ref="P73:P80" si="3">E73*12</f>
        <v>28200</v>
      </c>
    </row>
    <row r="74" spans="1:16" x14ac:dyDescent="0.2">
      <c r="A74" s="362" t="s">
        <v>762</v>
      </c>
      <c r="B74" s="362" t="s">
        <v>763</v>
      </c>
      <c r="C74" s="362" t="s">
        <v>764</v>
      </c>
      <c r="D74" s="362" t="s">
        <v>985</v>
      </c>
      <c r="E74" s="363">
        <v>3000</v>
      </c>
      <c r="F74" s="362" t="s">
        <v>986</v>
      </c>
      <c r="G74" s="362" t="s">
        <v>987</v>
      </c>
      <c r="H74" s="362" t="s">
        <v>915</v>
      </c>
      <c r="I74" s="362" t="s">
        <v>768</v>
      </c>
      <c r="J74" s="362" t="s">
        <v>870</v>
      </c>
      <c r="K74" s="362">
        <v>4</v>
      </c>
      <c r="L74" s="362">
        <v>12</v>
      </c>
      <c r="M74" s="362">
        <f t="shared" si="2"/>
        <v>36000</v>
      </c>
      <c r="N74" s="362">
        <v>2</v>
      </c>
      <c r="O74" s="362">
        <v>12</v>
      </c>
      <c r="P74" s="362">
        <f t="shared" si="3"/>
        <v>36000</v>
      </c>
    </row>
    <row r="75" spans="1:16" x14ac:dyDescent="0.2">
      <c r="A75" s="362" t="s">
        <v>762</v>
      </c>
      <c r="B75" s="362" t="s">
        <v>763</v>
      </c>
      <c r="C75" s="362" t="s">
        <v>764</v>
      </c>
      <c r="D75" s="362" t="s">
        <v>988</v>
      </c>
      <c r="E75" s="363">
        <v>3000</v>
      </c>
      <c r="F75" s="362" t="s">
        <v>989</v>
      </c>
      <c r="G75" s="362" t="s">
        <v>990</v>
      </c>
      <c r="H75" s="362" t="s">
        <v>767</v>
      </c>
      <c r="I75" s="362" t="s">
        <v>768</v>
      </c>
      <c r="J75" s="362" t="s">
        <v>769</v>
      </c>
      <c r="K75" s="362">
        <v>4</v>
      </c>
      <c r="L75" s="362">
        <v>12</v>
      </c>
      <c r="M75" s="362">
        <f t="shared" si="2"/>
        <v>36000</v>
      </c>
      <c r="N75" s="362">
        <v>2</v>
      </c>
      <c r="O75" s="362">
        <v>12</v>
      </c>
      <c r="P75" s="362">
        <f t="shared" si="3"/>
        <v>36000</v>
      </c>
    </row>
    <row r="76" spans="1:16" x14ac:dyDescent="0.2">
      <c r="A76" s="362" t="s">
        <v>762</v>
      </c>
      <c r="B76" s="362" t="s">
        <v>763</v>
      </c>
      <c r="C76" s="362" t="s">
        <v>764</v>
      </c>
      <c r="D76" s="362" t="s">
        <v>991</v>
      </c>
      <c r="E76" s="363">
        <v>3500</v>
      </c>
      <c r="F76" s="362" t="s">
        <v>992</v>
      </c>
      <c r="G76" s="362" t="s">
        <v>993</v>
      </c>
      <c r="H76" s="362" t="s">
        <v>825</v>
      </c>
      <c r="I76" s="362" t="s">
        <v>768</v>
      </c>
      <c r="J76" s="362" t="s">
        <v>769</v>
      </c>
      <c r="K76" s="362">
        <v>4</v>
      </c>
      <c r="L76" s="362">
        <v>12</v>
      </c>
      <c r="M76" s="362">
        <f t="shared" si="2"/>
        <v>42000</v>
      </c>
      <c r="N76" s="362">
        <v>2</v>
      </c>
      <c r="O76" s="362">
        <v>12</v>
      </c>
      <c r="P76" s="362">
        <f t="shared" si="3"/>
        <v>42000</v>
      </c>
    </row>
    <row r="77" spans="1:16" x14ac:dyDescent="0.2">
      <c r="A77" s="362" t="s">
        <v>762</v>
      </c>
      <c r="B77" s="362" t="s">
        <v>763</v>
      </c>
      <c r="C77" s="362" t="s">
        <v>764</v>
      </c>
      <c r="D77" s="362" t="s">
        <v>925</v>
      </c>
      <c r="E77" s="363">
        <v>2500</v>
      </c>
      <c r="F77" s="362" t="s">
        <v>994</v>
      </c>
      <c r="G77" s="362" t="s">
        <v>995</v>
      </c>
      <c r="H77" s="362" t="s">
        <v>915</v>
      </c>
      <c r="I77" s="362" t="s">
        <v>870</v>
      </c>
      <c r="J77" s="362" t="s">
        <v>769</v>
      </c>
      <c r="K77" s="362">
        <v>4</v>
      </c>
      <c r="L77" s="362">
        <v>12</v>
      </c>
      <c r="M77" s="362">
        <f t="shared" si="2"/>
        <v>30000</v>
      </c>
      <c r="N77" s="362">
        <v>2</v>
      </c>
      <c r="O77" s="362">
        <v>12</v>
      </c>
      <c r="P77" s="362">
        <f t="shared" si="3"/>
        <v>30000</v>
      </c>
    </row>
    <row r="78" spans="1:16" x14ac:dyDescent="0.2">
      <c r="A78" s="362" t="s">
        <v>762</v>
      </c>
      <c r="B78" s="362" t="s">
        <v>763</v>
      </c>
      <c r="C78" s="362" t="s">
        <v>764</v>
      </c>
      <c r="D78" s="362" t="s">
        <v>996</v>
      </c>
      <c r="E78" s="363">
        <v>1800</v>
      </c>
      <c r="F78" s="362" t="s">
        <v>997</v>
      </c>
      <c r="G78" s="362" t="s">
        <v>998</v>
      </c>
      <c r="H78" s="362" t="s">
        <v>915</v>
      </c>
      <c r="I78" s="362" t="s">
        <v>870</v>
      </c>
      <c r="J78" s="362" t="s">
        <v>769</v>
      </c>
      <c r="K78" s="362">
        <v>4</v>
      </c>
      <c r="L78" s="362">
        <v>12</v>
      </c>
      <c r="M78" s="362">
        <f t="shared" si="2"/>
        <v>21600</v>
      </c>
      <c r="N78" s="362">
        <v>2</v>
      </c>
      <c r="O78" s="362">
        <v>12</v>
      </c>
      <c r="P78" s="362">
        <f t="shared" si="3"/>
        <v>21600</v>
      </c>
    </row>
    <row r="79" spans="1:16" x14ac:dyDescent="0.2">
      <c r="A79" s="362" t="s">
        <v>762</v>
      </c>
      <c r="B79" s="362" t="s">
        <v>763</v>
      </c>
      <c r="C79" s="362" t="s">
        <v>764</v>
      </c>
      <c r="D79" s="362" t="s">
        <v>999</v>
      </c>
      <c r="E79" s="363">
        <v>3000</v>
      </c>
      <c r="F79" s="362" t="s">
        <v>1000</v>
      </c>
      <c r="G79" s="362" t="s">
        <v>1001</v>
      </c>
      <c r="H79" s="362" t="s">
        <v>931</v>
      </c>
      <c r="I79" s="362" t="s">
        <v>768</v>
      </c>
      <c r="J79" s="362" t="s">
        <v>769</v>
      </c>
      <c r="K79" s="362">
        <v>4</v>
      </c>
      <c r="L79" s="362">
        <v>12</v>
      </c>
      <c r="M79" s="362">
        <f t="shared" si="2"/>
        <v>36000</v>
      </c>
      <c r="N79" s="362">
        <v>2</v>
      </c>
      <c r="O79" s="362">
        <v>12</v>
      </c>
      <c r="P79" s="362">
        <f t="shared" si="3"/>
        <v>36000</v>
      </c>
    </row>
    <row r="80" spans="1:16" x14ac:dyDescent="0.2">
      <c r="A80" s="362" t="s">
        <v>762</v>
      </c>
      <c r="B80" s="362" t="s">
        <v>763</v>
      </c>
      <c r="C80" s="362" t="s">
        <v>764</v>
      </c>
      <c r="D80" s="362" t="s">
        <v>1002</v>
      </c>
      <c r="E80" s="363">
        <v>3500</v>
      </c>
      <c r="F80" s="362" t="s">
        <v>1003</v>
      </c>
      <c r="G80" s="362" t="s">
        <v>1004</v>
      </c>
      <c r="H80" s="362" t="s">
        <v>767</v>
      </c>
      <c r="I80" s="362" t="s">
        <v>768</v>
      </c>
      <c r="J80" s="362" t="s">
        <v>769</v>
      </c>
      <c r="K80" s="362">
        <v>4</v>
      </c>
      <c r="L80" s="362">
        <v>12</v>
      </c>
      <c r="M80" s="362">
        <f t="shared" si="2"/>
        <v>42000</v>
      </c>
      <c r="N80" s="362">
        <v>2</v>
      </c>
      <c r="O80" s="362">
        <v>12</v>
      </c>
      <c r="P80" s="362">
        <f t="shared" si="3"/>
        <v>42000</v>
      </c>
    </row>
    <row r="81" spans="1:16" x14ac:dyDescent="0.2">
      <c r="A81" s="362" t="s">
        <v>762</v>
      </c>
      <c r="B81" s="362" t="s">
        <v>763</v>
      </c>
      <c r="C81" s="362" t="s">
        <v>764</v>
      </c>
      <c r="D81" s="362" t="s">
        <v>1005</v>
      </c>
      <c r="E81" s="363">
        <v>5500</v>
      </c>
      <c r="F81" s="362" t="s">
        <v>1006</v>
      </c>
      <c r="G81" s="362" t="s">
        <v>1007</v>
      </c>
      <c r="H81" s="362" t="s">
        <v>777</v>
      </c>
      <c r="I81" s="362" t="s">
        <v>768</v>
      </c>
      <c r="J81" s="362" t="s">
        <v>769</v>
      </c>
      <c r="K81" s="362">
        <v>2</v>
      </c>
      <c r="L81" s="362">
        <v>12</v>
      </c>
      <c r="M81" s="362">
        <f t="shared" si="2"/>
        <v>66000</v>
      </c>
      <c r="N81" s="362">
        <v>2</v>
      </c>
      <c r="O81" s="362">
        <v>3</v>
      </c>
      <c r="P81" s="362">
        <f>E81*3</f>
        <v>16500</v>
      </c>
    </row>
    <row r="82" spans="1:16" x14ac:dyDescent="0.2">
      <c r="A82" s="362" t="s">
        <v>762</v>
      </c>
      <c r="B82" s="362" t="s">
        <v>763</v>
      </c>
      <c r="C82" s="362" t="s">
        <v>764</v>
      </c>
      <c r="D82" s="362" t="s">
        <v>951</v>
      </c>
      <c r="E82" s="363">
        <v>4000</v>
      </c>
      <c r="F82" s="362" t="s">
        <v>1008</v>
      </c>
      <c r="G82" s="362" t="s">
        <v>1009</v>
      </c>
      <c r="H82" s="362" t="s">
        <v>767</v>
      </c>
      <c r="I82" s="362" t="s">
        <v>768</v>
      </c>
      <c r="J82" s="362" t="s">
        <v>769</v>
      </c>
      <c r="K82" s="362">
        <v>4</v>
      </c>
      <c r="L82" s="362">
        <v>12</v>
      </c>
      <c r="M82" s="362">
        <f>E82*12</f>
        <v>48000</v>
      </c>
      <c r="N82" s="362"/>
      <c r="O82" s="362"/>
      <c r="P82" s="362"/>
    </row>
    <row r="83" spans="1:16" x14ac:dyDescent="0.2">
      <c r="A83" s="362" t="s">
        <v>762</v>
      </c>
      <c r="B83" s="362" t="s">
        <v>763</v>
      </c>
      <c r="C83" s="362" t="s">
        <v>764</v>
      </c>
      <c r="D83" s="362" t="s">
        <v>774</v>
      </c>
      <c r="E83" s="363">
        <v>5500</v>
      </c>
      <c r="F83" s="362" t="s">
        <v>1010</v>
      </c>
      <c r="G83" s="362" t="s">
        <v>1011</v>
      </c>
      <c r="H83" s="362" t="s">
        <v>844</v>
      </c>
      <c r="I83" s="362" t="s">
        <v>768</v>
      </c>
      <c r="J83" s="362" t="s">
        <v>769</v>
      </c>
      <c r="K83" s="362">
        <v>2</v>
      </c>
      <c r="L83" s="362">
        <v>12</v>
      </c>
      <c r="M83" s="362">
        <f>E83*12</f>
        <v>66000</v>
      </c>
      <c r="N83" s="362">
        <v>1</v>
      </c>
      <c r="O83" s="362">
        <v>5</v>
      </c>
      <c r="P83" s="362">
        <f>E83*5</f>
        <v>27500</v>
      </c>
    </row>
    <row r="84" spans="1:16" x14ac:dyDescent="0.2">
      <c r="A84" s="362" t="s">
        <v>762</v>
      </c>
      <c r="B84" s="362" t="s">
        <v>763</v>
      </c>
      <c r="C84" s="362" t="s">
        <v>764</v>
      </c>
      <c r="D84" s="362" t="s">
        <v>947</v>
      </c>
      <c r="E84" s="363">
        <v>2500</v>
      </c>
      <c r="F84" s="362" t="s">
        <v>1012</v>
      </c>
      <c r="G84" s="362" t="s">
        <v>1013</v>
      </c>
      <c r="H84" s="362" t="s">
        <v>947</v>
      </c>
      <c r="I84" s="362" t="s">
        <v>768</v>
      </c>
      <c r="J84" s="362" t="s">
        <v>769</v>
      </c>
      <c r="K84" s="362">
        <v>2</v>
      </c>
      <c r="L84" s="362">
        <v>7</v>
      </c>
      <c r="M84" s="362">
        <f>E84*12</f>
        <v>30000</v>
      </c>
      <c r="N84" s="362"/>
      <c r="O84" s="362"/>
      <c r="P84" s="362"/>
    </row>
    <row r="85" spans="1:16" x14ac:dyDescent="0.2">
      <c r="A85" s="362" t="s">
        <v>762</v>
      </c>
      <c r="B85" s="362" t="s">
        <v>763</v>
      </c>
      <c r="C85" s="362" t="s">
        <v>764</v>
      </c>
      <c r="D85" s="362" t="s">
        <v>1014</v>
      </c>
      <c r="E85" s="363">
        <v>5500</v>
      </c>
      <c r="F85" s="362" t="s">
        <v>1015</v>
      </c>
      <c r="G85" s="362" t="s">
        <v>1016</v>
      </c>
      <c r="H85" s="362" t="s">
        <v>817</v>
      </c>
      <c r="I85" s="362" t="s">
        <v>768</v>
      </c>
      <c r="J85" s="362" t="s">
        <v>769</v>
      </c>
      <c r="K85" s="362">
        <v>2</v>
      </c>
      <c r="L85" s="362">
        <v>8</v>
      </c>
      <c r="M85" s="362">
        <f>E85*8</f>
        <v>44000</v>
      </c>
      <c r="N85" s="362"/>
      <c r="O85" s="362"/>
      <c r="P85" s="362"/>
    </row>
    <row r="86" spans="1:16" x14ac:dyDescent="0.2">
      <c r="A86" s="362" t="s">
        <v>762</v>
      </c>
      <c r="B86" s="362" t="s">
        <v>763</v>
      </c>
      <c r="C86" s="362" t="s">
        <v>764</v>
      </c>
      <c r="D86" s="362" t="s">
        <v>825</v>
      </c>
      <c r="E86" s="363">
        <v>3500</v>
      </c>
      <c r="F86" s="362" t="s">
        <v>1017</v>
      </c>
      <c r="G86" s="362" t="s">
        <v>1018</v>
      </c>
      <c r="H86" s="362" t="s">
        <v>825</v>
      </c>
      <c r="I86" s="362" t="s">
        <v>768</v>
      </c>
      <c r="J86" s="362" t="s">
        <v>769</v>
      </c>
      <c r="K86" s="362">
        <v>4</v>
      </c>
      <c r="L86" s="362">
        <v>12</v>
      </c>
      <c r="M86" s="362">
        <f>E86*12</f>
        <v>42000</v>
      </c>
      <c r="N86" s="362">
        <v>1</v>
      </c>
      <c r="O86" s="362">
        <v>2</v>
      </c>
      <c r="P86" s="362">
        <f>E86*2</f>
        <v>7000</v>
      </c>
    </row>
    <row r="87" spans="1:16" x14ac:dyDescent="0.2">
      <c r="A87" s="362" t="s">
        <v>762</v>
      </c>
      <c r="B87" s="362" t="s">
        <v>763</v>
      </c>
      <c r="C87" s="362" t="s">
        <v>764</v>
      </c>
      <c r="D87" s="362" t="s">
        <v>1019</v>
      </c>
      <c r="E87" s="363">
        <v>9000</v>
      </c>
      <c r="F87" s="362" t="s">
        <v>1020</v>
      </c>
      <c r="G87" s="362" t="s">
        <v>1021</v>
      </c>
      <c r="H87" s="362" t="s">
        <v>794</v>
      </c>
      <c r="I87" s="362" t="s">
        <v>768</v>
      </c>
      <c r="J87" s="362" t="s">
        <v>769</v>
      </c>
      <c r="K87" s="362">
        <v>2</v>
      </c>
      <c r="L87" s="362">
        <v>12</v>
      </c>
      <c r="M87" s="362">
        <f>E87*12</f>
        <v>108000</v>
      </c>
      <c r="N87" s="362"/>
      <c r="O87" s="362"/>
      <c r="P87" s="362"/>
    </row>
    <row r="88" spans="1:16" x14ac:dyDescent="0.2">
      <c r="A88" s="362" t="s">
        <v>762</v>
      </c>
      <c r="B88" s="362" t="s">
        <v>763</v>
      </c>
      <c r="C88" s="362" t="s">
        <v>764</v>
      </c>
      <c r="D88" s="362" t="s">
        <v>1022</v>
      </c>
      <c r="E88" s="363">
        <v>10000</v>
      </c>
      <c r="F88" s="362" t="s">
        <v>1023</v>
      </c>
      <c r="G88" s="362" t="s">
        <v>1024</v>
      </c>
      <c r="H88" s="362" t="s">
        <v>794</v>
      </c>
      <c r="I88" s="362" t="s">
        <v>768</v>
      </c>
      <c r="J88" s="362" t="s">
        <v>769</v>
      </c>
      <c r="K88" s="362">
        <v>2</v>
      </c>
      <c r="L88" s="362">
        <v>12</v>
      </c>
      <c r="M88" s="362">
        <f>E88*12</f>
        <v>120000</v>
      </c>
      <c r="N88" s="362">
        <v>1</v>
      </c>
      <c r="O88" s="362">
        <v>5</v>
      </c>
      <c r="P88" s="362">
        <f>E88*5</f>
        <v>50000</v>
      </c>
    </row>
    <row r="89" spans="1:16" x14ac:dyDescent="0.2">
      <c r="A89" s="362" t="s">
        <v>762</v>
      </c>
      <c r="B89" s="362" t="s">
        <v>763</v>
      </c>
      <c r="C89" s="362" t="s">
        <v>764</v>
      </c>
      <c r="D89" s="362" t="s">
        <v>1025</v>
      </c>
      <c r="E89" s="363">
        <v>1500</v>
      </c>
      <c r="F89" s="362" t="s">
        <v>1026</v>
      </c>
      <c r="G89" s="362" t="s">
        <v>1027</v>
      </c>
      <c r="H89" s="362"/>
      <c r="I89" s="362" t="s">
        <v>891</v>
      </c>
      <c r="J89" s="362"/>
      <c r="K89" s="362">
        <v>4</v>
      </c>
      <c r="L89" s="362">
        <v>12</v>
      </c>
      <c r="M89" s="362">
        <f>E89*12</f>
        <v>18000</v>
      </c>
      <c r="N89" s="362">
        <v>1</v>
      </c>
      <c r="O89" s="362">
        <v>4</v>
      </c>
      <c r="P89" s="362">
        <f>E89*4</f>
        <v>6000</v>
      </c>
    </row>
    <row r="90" spans="1:16" x14ac:dyDescent="0.2">
      <c r="A90" s="362" t="s">
        <v>762</v>
      </c>
      <c r="B90" s="362" t="s">
        <v>763</v>
      </c>
      <c r="C90" s="362" t="s">
        <v>764</v>
      </c>
      <c r="D90" s="362" t="s">
        <v>870</v>
      </c>
      <c r="E90" s="363">
        <v>2350</v>
      </c>
      <c r="F90" s="362" t="s">
        <v>1028</v>
      </c>
      <c r="G90" s="362" t="s">
        <v>1029</v>
      </c>
      <c r="H90" s="362" t="s">
        <v>1030</v>
      </c>
      <c r="I90" s="362" t="s">
        <v>768</v>
      </c>
      <c r="J90" s="362" t="s">
        <v>870</v>
      </c>
      <c r="K90" s="362">
        <v>4</v>
      </c>
      <c r="L90" s="362">
        <v>12</v>
      </c>
      <c r="M90" s="362">
        <f t="shared" ref="M90:M94" si="4">E90*12</f>
        <v>28200</v>
      </c>
      <c r="N90" s="362">
        <v>1</v>
      </c>
      <c r="O90" s="362">
        <v>4</v>
      </c>
      <c r="P90" s="362">
        <f t="shared" ref="P90:P94" si="5">E90*4</f>
        <v>9400</v>
      </c>
    </row>
    <row r="91" spans="1:16" x14ac:dyDescent="0.2">
      <c r="A91" s="362" t="s">
        <v>762</v>
      </c>
      <c r="B91" s="362" t="s">
        <v>763</v>
      </c>
      <c r="C91" s="362" t="s">
        <v>764</v>
      </c>
      <c r="D91" s="362" t="s">
        <v>1031</v>
      </c>
      <c r="E91" s="363">
        <v>2350</v>
      </c>
      <c r="F91" s="362" t="s">
        <v>1032</v>
      </c>
      <c r="G91" s="362" t="s">
        <v>1033</v>
      </c>
      <c r="H91" s="362"/>
      <c r="I91" s="362" t="s">
        <v>768</v>
      </c>
      <c r="J91" s="362" t="s">
        <v>870</v>
      </c>
      <c r="K91" s="362">
        <v>4</v>
      </c>
      <c r="L91" s="362">
        <v>12</v>
      </c>
      <c r="M91" s="362">
        <f t="shared" si="4"/>
        <v>28200</v>
      </c>
      <c r="N91" s="362">
        <v>1</v>
      </c>
      <c r="O91" s="362">
        <v>4</v>
      </c>
      <c r="P91" s="362">
        <f t="shared" si="5"/>
        <v>9400</v>
      </c>
    </row>
    <row r="92" spans="1:16" x14ac:dyDescent="0.2">
      <c r="A92" s="362" t="s">
        <v>762</v>
      </c>
      <c r="B92" s="362" t="s">
        <v>763</v>
      </c>
      <c r="C92" s="362" t="s">
        <v>764</v>
      </c>
      <c r="D92" s="362" t="s">
        <v>1034</v>
      </c>
      <c r="E92" s="363">
        <v>3200</v>
      </c>
      <c r="F92" s="362" t="s">
        <v>1035</v>
      </c>
      <c r="G92" s="362" t="s">
        <v>1036</v>
      </c>
      <c r="H92" s="362" t="s">
        <v>825</v>
      </c>
      <c r="I92" s="362" t="s">
        <v>768</v>
      </c>
      <c r="J92" s="362" t="s">
        <v>769</v>
      </c>
      <c r="K92" s="362">
        <v>4</v>
      </c>
      <c r="L92" s="362">
        <v>12</v>
      </c>
      <c r="M92" s="362">
        <f t="shared" si="4"/>
        <v>38400</v>
      </c>
      <c r="N92" s="362">
        <v>1</v>
      </c>
      <c r="O92" s="362">
        <v>4</v>
      </c>
      <c r="P92" s="362">
        <f t="shared" si="5"/>
        <v>12800</v>
      </c>
    </row>
    <row r="93" spans="1:16" x14ac:dyDescent="0.2">
      <c r="A93" s="362" t="s">
        <v>762</v>
      </c>
      <c r="B93" s="362" t="s">
        <v>763</v>
      </c>
      <c r="C93" s="362" t="s">
        <v>764</v>
      </c>
      <c r="D93" s="362" t="s">
        <v>1037</v>
      </c>
      <c r="E93" s="363">
        <v>1800</v>
      </c>
      <c r="F93" s="362" t="s">
        <v>1038</v>
      </c>
      <c r="G93" s="362" t="s">
        <v>1039</v>
      </c>
      <c r="H93" s="362" t="s">
        <v>884</v>
      </c>
      <c r="I93" s="362" t="s">
        <v>768</v>
      </c>
      <c r="J93" s="362" t="s">
        <v>870</v>
      </c>
      <c r="K93" s="362">
        <v>4</v>
      </c>
      <c r="L93" s="362">
        <v>12</v>
      </c>
      <c r="M93" s="362">
        <f t="shared" si="4"/>
        <v>21600</v>
      </c>
      <c r="N93" s="362">
        <v>1</v>
      </c>
      <c r="O93" s="362">
        <v>4</v>
      </c>
      <c r="P93" s="362">
        <f t="shared" si="5"/>
        <v>7200</v>
      </c>
    </row>
    <row r="94" spans="1:16" x14ac:dyDescent="0.2">
      <c r="A94" s="362" t="s">
        <v>762</v>
      </c>
      <c r="B94" s="362" t="s">
        <v>763</v>
      </c>
      <c r="C94" s="362" t="s">
        <v>764</v>
      </c>
      <c r="D94" s="362" t="s">
        <v>1040</v>
      </c>
      <c r="E94" s="363">
        <v>1200</v>
      </c>
      <c r="F94" s="362" t="s">
        <v>1041</v>
      </c>
      <c r="G94" s="362" t="s">
        <v>1042</v>
      </c>
      <c r="H94" s="362"/>
      <c r="I94" s="362" t="s">
        <v>891</v>
      </c>
      <c r="J94" s="362"/>
      <c r="K94" s="362">
        <v>4</v>
      </c>
      <c r="L94" s="362">
        <v>12</v>
      </c>
      <c r="M94" s="362">
        <f t="shared" si="4"/>
        <v>14400</v>
      </c>
      <c r="N94" s="362">
        <v>1</v>
      </c>
      <c r="O94" s="362">
        <v>4</v>
      </c>
      <c r="P94" s="362">
        <f t="shared" si="5"/>
        <v>4800</v>
      </c>
    </row>
    <row r="95" spans="1:16" x14ac:dyDescent="0.2">
      <c r="A95" s="362" t="s">
        <v>762</v>
      </c>
      <c r="B95" s="362" t="s">
        <v>763</v>
      </c>
      <c r="C95" s="362" t="s">
        <v>764</v>
      </c>
      <c r="D95" s="362" t="s">
        <v>1043</v>
      </c>
      <c r="E95" s="363">
        <v>3500</v>
      </c>
      <c r="F95" s="362" t="s">
        <v>1044</v>
      </c>
      <c r="G95" s="362" t="s">
        <v>1045</v>
      </c>
      <c r="H95" s="362" t="s">
        <v>931</v>
      </c>
      <c r="I95" s="362" t="s">
        <v>768</v>
      </c>
      <c r="J95" s="362" t="s">
        <v>769</v>
      </c>
      <c r="K95" s="362">
        <v>4</v>
      </c>
      <c r="L95" s="362">
        <v>8</v>
      </c>
      <c r="M95" s="362">
        <f>E95*8</f>
        <v>28000</v>
      </c>
      <c r="N95" s="362"/>
      <c r="O95" s="362"/>
      <c r="P95" s="362"/>
    </row>
    <row r="96" spans="1:16" x14ac:dyDescent="0.2">
      <c r="A96" s="362" t="s">
        <v>762</v>
      </c>
      <c r="B96" s="362" t="s">
        <v>763</v>
      </c>
      <c r="C96" s="362" t="s">
        <v>764</v>
      </c>
      <c r="D96" s="362" t="s">
        <v>1043</v>
      </c>
      <c r="E96" s="363">
        <v>3500</v>
      </c>
      <c r="F96" s="362" t="s">
        <v>1046</v>
      </c>
      <c r="G96" s="362" t="s">
        <v>1047</v>
      </c>
      <c r="H96" s="362" t="s">
        <v>825</v>
      </c>
      <c r="I96" s="362" t="s">
        <v>768</v>
      </c>
      <c r="J96" s="362" t="s">
        <v>769</v>
      </c>
      <c r="K96" s="362">
        <v>4</v>
      </c>
      <c r="L96" s="362">
        <v>8</v>
      </c>
      <c r="M96" s="362">
        <f>E96*8</f>
        <v>28000</v>
      </c>
      <c r="N96" s="362"/>
      <c r="O96" s="362"/>
      <c r="P96" s="362"/>
    </row>
    <row r="97" spans="1:16" x14ac:dyDescent="0.2">
      <c r="A97" s="364" t="s">
        <v>1048</v>
      </c>
      <c r="B97" s="365"/>
      <c r="C97" s="365"/>
      <c r="D97" s="366"/>
      <c r="E97" s="365"/>
      <c r="F97" s="365"/>
      <c r="G97" s="367"/>
      <c r="H97" s="368"/>
      <c r="I97" s="368"/>
      <c r="J97" s="365"/>
      <c r="K97" s="369"/>
      <c r="L97" s="369"/>
      <c r="M97" s="365"/>
      <c r="N97" s="369"/>
      <c r="O97" s="369"/>
      <c r="P97" s="365"/>
    </row>
    <row r="98" spans="1:16" x14ac:dyDescent="0.2">
      <c r="A98" s="362" t="s">
        <v>1049</v>
      </c>
      <c r="B98" s="362" t="s">
        <v>1050</v>
      </c>
      <c r="C98" s="362" t="s">
        <v>104</v>
      </c>
      <c r="D98" s="362" t="s">
        <v>1051</v>
      </c>
      <c r="E98" s="363">
        <v>7000</v>
      </c>
      <c r="F98" s="362" t="s">
        <v>1052</v>
      </c>
      <c r="G98" s="362" t="s">
        <v>1053</v>
      </c>
      <c r="H98" s="362" t="s">
        <v>1054</v>
      </c>
      <c r="I98" s="362" t="s">
        <v>1055</v>
      </c>
      <c r="J98" s="362" t="s">
        <v>1034</v>
      </c>
      <c r="K98" s="362">
        <v>1</v>
      </c>
      <c r="L98" s="362" t="s">
        <v>1056</v>
      </c>
      <c r="M98" s="362">
        <v>28000</v>
      </c>
      <c r="N98" s="370"/>
      <c r="O98" s="371" t="s">
        <v>1057</v>
      </c>
      <c r="P98" s="14">
        <v>84000</v>
      </c>
    </row>
    <row r="99" spans="1:16" x14ac:dyDescent="0.2">
      <c r="A99" s="362" t="s">
        <v>1049</v>
      </c>
      <c r="B99" s="362" t="s">
        <v>1050</v>
      </c>
      <c r="C99" s="362" t="s">
        <v>104</v>
      </c>
      <c r="D99" s="362" t="s">
        <v>1058</v>
      </c>
      <c r="E99" s="363">
        <v>3500</v>
      </c>
      <c r="F99" s="362">
        <v>31020623</v>
      </c>
      <c r="G99" s="362" t="s">
        <v>1059</v>
      </c>
      <c r="H99" s="362" t="s">
        <v>1060</v>
      </c>
      <c r="I99" s="362" t="s">
        <v>1055</v>
      </c>
      <c r="J99" s="362" t="s">
        <v>1034</v>
      </c>
      <c r="K99" s="362">
        <v>2</v>
      </c>
      <c r="L99" s="362"/>
      <c r="M99" s="362">
        <v>0</v>
      </c>
      <c r="N99" s="362"/>
      <c r="O99" s="362" t="s">
        <v>1061</v>
      </c>
      <c r="P99" s="362">
        <v>26000</v>
      </c>
    </row>
    <row r="100" spans="1:16" x14ac:dyDescent="0.2">
      <c r="A100" s="362" t="s">
        <v>1049</v>
      </c>
      <c r="B100" s="362" t="s">
        <v>1050</v>
      </c>
      <c r="C100" s="362" t="s">
        <v>104</v>
      </c>
      <c r="D100" s="362" t="s">
        <v>1062</v>
      </c>
      <c r="E100" s="363">
        <v>3000</v>
      </c>
      <c r="F100" s="362">
        <v>43329198</v>
      </c>
      <c r="G100" s="362" t="s">
        <v>1063</v>
      </c>
      <c r="H100" s="362" t="s">
        <v>1060</v>
      </c>
      <c r="I100" s="362" t="s">
        <v>1055</v>
      </c>
      <c r="J100" s="362" t="s">
        <v>1034</v>
      </c>
      <c r="K100" s="362">
        <v>2</v>
      </c>
      <c r="L100" s="362"/>
      <c r="M100" s="362">
        <v>0</v>
      </c>
      <c r="N100" s="362"/>
      <c r="O100" s="362" t="s">
        <v>1064</v>
      </c>
      <c r="P100" s="362">
        <v>21000</v>
      </c>
    </row>
    <row r="101" spans="1:16" x14ac:dyDescent="0.2">
      <c r="A101" s="362" t="s">
        <v>1049</v>
      </c>
      <c r="B101" s="362" t="s">
        <v>1050</v>
      </c>
      <c r="C101" s="362" t="s">
        <v>104</v>
      </c>
      <c r="D101" s="362" t="s">
        <v>1065</v>
      </c>
      <c r="E101" s="363">
        <v>1900</v>
      </c>
      <c r="F101" s="362">
        <v>72020270</v>
      </c>
      <c r="G101" s="362" t="s">
        <v>1066</v>
      </c>
      <c r="H101" s="362" t="s">
        <v>1067</v>
      </c>
      <c r="I101" s="362" t="s">
        <v>1068</v>
      </c>
      <c r="J101" s="362" t="s">
        <v>1069</v>
      </c>
      <c r="K101" s="362">
        <v>3</v>
      </c>
      <c r="L101" s="362" t="s">
        <v>1070</v>
      </c>
      <c r="M101" s="362">
        <v>22800</v>
      </c>
      <c r="N101" s="362"/>
      <c r="O101" s="362" t="s">
        <v>1057</v>
      </c>
      <c r="P101" s="362">
        <f>+M101</f>
        <v>22800</v>
      </c>
    </row>
    <row r="102" spans="1:16" x14ac:dyDescent="0.2">
      <c r="A102" s="362" t="s">
        <v>1049</v>
      </c>
      <c r="B102" s="362" t="s">
        <v>1050</v>
      </c>
      <c r="C102" s="362" t="s">
        <v>104</v>
      </c>
      <c r="D102" s="362" t="s">
        <v>1071</v>
      </c>
      <c r="E102" s="363">
        <v>1500</v>
      </c>
      <c r="F102" s="362">
        <v>31001607</v>
      </c>
      <c r="G102" s="362" t="s">
        <v>1072</v>
      </c>
      <c r="H102" s="362" t="s">
        <v>1073</v>
      </c>
      <c r="I102" s="362" t="s">
        <v>870</v>
      </c>
      <c r="J102" s="362" t="s">
        <v>870</v>
      </c>
      <c r="K102" s="362">
        <v>4</v>
      </c>
      <c r="L102" s="362" t="s">
        <v>1070</v>
      </c>
      <c r="M102" s="362">
        <v>18000</v>
      </c>
      <c r="N102" s="362"/>
      <c r="O102" s="362" t="s">
        <v>1057</v>
      </c>
      <c r="P102" s="362">
        <f>+M102</f>
        <v>18000</v>
      </c>
    </row>
    <row r="103" spans="1:16" x14ac:dyDescent="0.2">
      <c r="A103" s="362" t="s">
        <v>1049</v>
      </c>
      <c r="B103" s="362" t="s">
        <v>1074</v>
      </c>
      <c r="C103" s="362" t="s">
        <v>1075</v>
      </c>
      <c r="D103" s="362" t="s">
        <v>1076</v>
      </c>
      <c r="E103" s="363">
        <v>3000</v>
      </c>
      <c r="F103" s="362">
        <v>80102710</v>
      </c>
      <c r="G103" s="362" t="s">
        <v>1077</v>
      </c>
      <c r="H103" s="362" t="s">
        <v>825</v>
      </c>
      <c r="I103" s="362" t="s">
        <v>1055</v>
      </c>
      <c r="J103" s="362" t="s">
        <v>1034</v>
      </c>
      <c r="K103" s="362">
        <v>4</v>
      </c>
      <c r="L103" s="362" t="s">
        <v>1070</v>
      </c>
      <c r="M103" s="362">
        <v>36000</v>
      </c>
      <c r="N103" s="362"/>
      <c r="O103" s="362" t="s">
        <v>1057</v>
      </c>
      <c r="P103" s="362">
        <v>36000</v>
      </c>
    </row>
    <row r="104" spans="1:16" x14ac:dyDescent="0.2">
      <c r="A104" s="362" t="s">
        <v>1049</v>
      </c>
      <c r="B104" s="362" t="s">
        <v>1078</v>
      </c>
      <c r="C104" s="362" t="s">
        <v>1075</v>
      </c>
      <c r="D104" s="362" t="s">
        <v>1079</v>
      </c>
      <c r="E104" s="363">
        <v>2500</v>
      </c>
      <c r="F104" s="362">
        <v>70172104</v>
      </c>
      <c r="G104" s="362" t="s">
        <v>1080</v>
      </c>
      <c r="H104" s="362" t="s">
        <v>1081</v>
      </c>
      <c r="I104" s="362" t="s">
        <v>1069</v>
      </c>
      <c r="J104" s="362" t="s">
        <v>1034</v>
      </c>
      <c r="K104" s="362">
        <v>2</v>
      </c>
      <c r="L104" s="362" t="s">
        <v>1082</v>
      </c>
      <c r="M104" s="362">
        <v>12500</v>
      </c>
      <c r="N104" s="362"/>
      <c r="O104" s="362" t="s">
        <v>1083</v>
      </c>
      <c r="P104" s="362">
        <v>12500</v>
      </c>
    </row>
    <row r="105" spans="1:16" x14ac:dyDescent="0.2">
      <c r="A105" s="362" t="s">
        <v>1049</v>
      </c>
      <c r="B105" s="362" t="s">
        <v>1078</v>
      </c>
      <c r="C105" s="362" t="s">
        <v>1075</v>
      </c>
      <c r="D105" s="362" t="s">
        <v>1084</v>
      </c>
      <c r="E105" s="363">
        <v>2500</v>
      </c>
      <c r="F105" s="362">
        <v>80033623</v>
      </c>
      <c r="G105" s="362" t="s">
        <v>1085</v>
      </c>
      <c r="H105" s="362" t="s">
        <v>870</v>
      </c>
      <c r="I105" s="362" t="s">
        <v>870</v>
      </c>
      <c r="J105" s="362" t="s">
        <v>870</v>
      </c>
      <c r="K105" s="362">
        <v>2</v>
      </c>
      <c r="L105" s="362" t="s">
        <v>1082</v>
      </c>
      <c r="M105" s="362">
        <v>12500</v>
      </c>
      <c r="N105" s="362"/>
      <c r="O105" s="362" t="s">
        <v>1083</v>
      </c>
      <c r="P105" s="362">
        <v>12500</v>
      </c>
    </row>
    <row r="106" spans="1:16" x14ac:dyDescent="0.2">
      <c r="A106" s="362" t="s">
        <v>1049</v>
      </c>
      <c r="B106" s="362" t="s">
        <v>1078</v>
      </c>
      <c r="C106" s="362" t="s">
        <v>1075</v>
      </c>
      <c r="D106" s="362" t="s">
        <v>1084</v>
      </c>
      <c r="E106" s="363">
        <v>2500</v>
      </c>
      <c r="F106" s="362">
        <v>45284088</v>
      </c>
      <c r="G106" s="362" t="s">
        <v>1086</v>
      </c>
      <c r="H106" s="362" t="s">
        <v>1087</v>
      </c>
      <c r="I106" s="362" t="s">
        <v>870</v>
      </c>
      <c r="J106" s="362" t="s">
        <v>870</v>
      </c>
      <c r="K106" s="362">
        <v>2</v>
      </c>
      <c r="L106" s="362" t="s">
        <v>1082</v>
      </c>
      <c r="M106" s="362">
        <v>12500</v>
      </c>
      <c r="N106" s="362"/>
      <c r="O106" s="362" t="s">
        <v>1083</v>
      </c>
      <c r="P106" s="362">
        <v>12500</v>
      </c>
    </row>
    <row r="107" spans="1:16" x14ac:dyDescent="0.2">
      <c r="A107" s="362" t="s">
        <v>1049</v>
      </c>
      <c r="B107" s="362" t="s">
        <v>1074</v>
      </c>
      <c r="C107" s="362" t="s">
        <v>1075</v>
      </c>
      <c r="D107" s="362" t="s">
        <v>1088</v>
      </c>
      <c r="E107" s="363">
        <v>1500</v>
      </c>
      <c r="F107" s="362">
        <v>76473212</v>
      </c>
      <c r="G107" s="362" t="s">
        <v>1089</v>
      </c>
      <c r="H107" s="362" t="s">
        <v>1088</v>
      </c>
      <c r="I107" s="362" t="s">
        <v>1090</v>
      </c>
      <c r="J107" s="362" t="s">
        <v>1090</v>
      </c>
      <c r="K107" s="362">
        <v>3</v>
      </c>
      <c r="L107" s="362" t="s">
        <v>1091</v>
      </c>
      <c r="M107" s="362">
        <v>12000</v>
      </c>
      <c r="N107" s="362"/>
      <c r="O107" s="362" t="s">
        <v>1092</v>
      </c>
      <c r="P107" s="362">
        <v>12000</v>
      </c>
    </row>
    <row r="108" spans="1:16" x14ac:dyDescent="0.2">
      <c r="A108" s="362" t="s">
        <v>1049</v>
      </c>
      <c r="B108" s="362" t="s">
        <v>1074</v>
      </c>
      <c r="C108" s="362" t="s">
        <v>1093</v>
      </c>
      <c r="D108" s="362" t="s">
        <v>1094</v>
      </c>
      <c r="E108" s="363">
        <v>1500</v>
      </c>
      <c r="F108" s="362">
        <v>40829938</v>
      </c>
      <c r="G108" s="362" t="s">
        <v>1095</v>
      </c>
      <c r="H108" s="362" t="s">
        <v>1093</v>
      </c>
      <c r="I108" s="362" t="s">
        <v>1093</v>
      </c>
      <c r="J108" s="362"/>
      <c r="K108" s="362">
        <v>4</v>
      </c>
      <c r="L108" s="362" t="s">
        <v>1070</v>
      </c>
      <c r="M108" s="362">
        <v>18000</v>
      </c>
      <c r="N108" s="362"/>
      <c r="O108" s="362" t="s">
        <v>1057</v>
      </c>
      <c r="P108" s="362">
        <v>18000</v>
      </c>
    </row>
    <row r="109" spans="1:16" x14ac:dyDescent="0.2">
      <c r="A109" s="362" t="s">
        <v>1049</v>
      </c>
      <c r="B109" s="362" t="s">
        <v>1074</v>
      </c>
      <c r="C109" s="362" t="s">
        <v>1075</v>
      </c>
      <c r="D109" s="362" t="s">
        <v>1096</v>
      </c>
      <c r="E109" s="363">
        <v>1500</v>
      </c>
      <c r="F109" s="362">
        <v>47103818</v>
      </c>
      <c r="G109" s="362" t="s">
        <v>1097</v>
      </c>
      <c r="H109" s="362" t="s">
        <v>1096</v>
      </c>
      <c r="I109" s="362" t="s">
        <v>1098</v>
      </c>
      <c r="J109" s="362" t="s">
        <v>1098</v>
      </c>
      <c r="K109" s="362">
        <v>3</v>
      </c>
      <c r="L109" s="362" t="s">
        <v>1091</v>
      </c>
      <c r="M109" s="362">
        <v>12000</v>
      </c>
      <c r="N109" s="362"/>
      <c r="O109" s="362" t="s">
        <v>1092</v>
      </c>
      <c r="P109" s="362">
        <v>12000</v>
      </c>
    </row>
    <row r="110" spans="1:16" x14ac:dyDescent="0.2">
      <c r="A110" s="362" t="s">
        <v>1049</v>
      </c>
      <c r="B110" s="362" t="s">
        <v>1074</v>
      </c>
      <c r="C110" s="362" t="s">
        <v>1093</v>
      </c>
      <c r="D110" s="362" t="s">
        <v>1099</v>
      </c>
      <c r="E110" s="363">
        <v>1500</v>
      </c>
      <c r="F110" s="362">
        <v>47747626</v>
      </c>
      <c r="G110" s="362" t="s">
        <v>1100</v>
      </c>
      <c r="H110" s="362" t="s">
        <v>1101</v>
      </c>
      <c r="I110" s="362" t="s">
        <v>1055</v>
      </c>
      <c r="J110" s="362" t="s">
        <v>1034</v>
      </c>
      <c r="K110" s="362">
        <v>4</v>
      </c>
      <c r="L110" s="362" t="s">
        <v>1070</v>
      </c>
      <c r="M110" s="362">
        <v>12000</v>
      </c>
      <c r="N110" s="362"/>
      <c r="O110" s="362" t="s">
        <v>1057</v>
      </c>
      <c r="P110" s="362">
        <v>12000</v>
      </c>
    </row>
    <row r="111" spans="1:16" x14ac:dyDescent="0.2">
      <c r="A111" s="362" t="s">
        <v>1049</v>
      </c>
      <c r="B111" s="362" t="s">
        <v>1074</v>
      </c>
      <c r="C111" s="362" t="s">
        <v>1102</v>
      </c>
      <c r="D111" s="362" t="s">
        <v>1103</v>
      </c>
      <c r="E111" s="363">
        <v>1700</v>
      </c>
      <c r="F111" s="362">
        <v>48270450</v>
      </c>
      <c r="G111" s="362" t="s">
        <v>1104</v>
      </c>
      <c r="H111" s="362" t="s">
        <v>1105</v>
      </c>
      <c r="I111" s="362" t="s">
        <v>1069</v>
      </c>
      <c r="J111" s="362" t="s">
        <v>1069</v>
      </c>
      <c r="K111" s="362">
        <v>4</v>
      </c>
      <c r="L111" s="362" t="s">
        <v>1070</v>
      </c>
      <c r="M111" s="362">
        <v>20400</v>
      </c>
      <c r="N111" s="362"/>
      <c r="O111" s="362" t="s">
        <v>1057</v>
      </c>
      <c r="P111" s="362">
        <v>20400</v>
      </c>
    </row>
    <row r="112" spans="1:16" x14ac:dyDescent="0.2">
      <c r="A112" s="362" t="s">
        <v>1049</v>
      </c>
      <c r="B112" s="362" t="s">
        <v>1106</v>
      </c>
      <c r="C112" s="362" t="s">
        <v>1102</v>
      </c>
      <c r="D112" s="362" t="s">
        <v>1107</v>
      </c>
      <c r="E112" s="363">
        <v>1700</v>
      </c>
      <c r="F112" s="362">
        <v>45251885</v>
      </c>
      <c r="G112" s="362" t="s">
        <v>1108</v>
      </c>
      <c r="H112" s="362" t="s">
        <v>1094</v>
      </c>
      <c r="I112" s="362" t="s">
        <v>1094</v>
      </c>
      <c r="J112" s="362" t="s">
        <v>1094</v>
      </c>
      <c r="K112" s="362">
        <v>4</v>
      </c>
      <c r="L112" s="362" t="s">
        <v>1070</v>
      </c>
      <c r="M112" s="362">
        <v>20400</v>
      </c>
      <c r="N112" s="362"/>
      <c r="O112" s="362" t="s">
        <v>1057</v>
      </c>
      <c r="P112" s="362">
        <v>20400</v>
      </c>
    </row>
    <row r="113" spans="1:16" x14ac:dyDescent="0.2">
      <c r="A113" s="362" t="s">
        <v>1049</v>
      </c>
      <c r="B113" s="362" t="s">
        <v>1074</v>
      </c>
      <c r="C113" s="362" t="s">
        <v>1102</v>
      </c>
      <c r="D113" s="362" t="s">
        <v>925</v>
      </c>
      <c r="E113" s="363">
        <v>1900</v>
      </c>
      <c r="F113" s="362">
        <v>46631093</v>
      </c>
      <c r="G113" s="362" t="s">
        <v>1109</v>
      </c>
      <c r="H113" s="362" t="s">
        <v>1094</v>
      </c>
      <c r="I113" s="362" t="s">
        <v>1094</v>
      </c>
      <c r="J113" s="362" t="s">
        <v>1094</v>
      </c>
      <c r="K113" s="362">
        <v>4</v>
      </c>
      <c r="L113" s="362" t="s">
        <v>1070</v>
      </c>
      <c r="M113" s="362">
        <v>22800</v>
      </c>
      <c r="N113" s="362"/>
      <c r="O113" s="362" t="s">
        <v>1057</v>
      </c>
      <c r="P113" s="362">
        <v>22800</v>
      </c>
    </row>
    <row r="114" spans="1:16" x14ac:dyDescent="0.2">
      <c r="A114" s="364" t="s">
        <v>1110</v>
      </c>
      <c r="B114" s="365"/>
      <c r="C114" s="365"/>
      <c r="D114" s="366"/>
      <c r="E114" s="365"/>
      <c r="F114" s="365"/>
      <c r="G114" s="367"/>
      <c r="H114" s="368"/>
      <c r="I114" s="368"/>
      <c r="J114" s="365"/>
      <c r="K114" s="369"/>
      <c r="L114" s="369"/>
      <c r="M114" s="365"/>
      <c r="N114" s="369"/>
      <c r="O114" s="369"/>
      <c r="P114" s="365"/>
    </row>
    <row r="115" spans="1:16" x14ac:dyDescent="0.2">
      <c r="A115" s="501" t="s">
        <v>1111</v>
      </c>
      <c r="B115" s="372" t="s">
        <v>1112</v>
      </c>
      <c r="C115" s="372" t="s">
        <v>104</v>
      </c>
      <c r="D115" s="373" t="s">
        <v>1113</v>
      </c>
      <c r="E115" s="374">
        <v>2000</v>
      </c>
      <c r="F115" s="373" t="s">
        <v>1114</v>
      </c>
      <c r="G115" s="373" t="s">
        <v>1115</v>
      </c>
      <c r="H115" s="373" t="s">
        <v>1113</v>
      </c>
      <c r="I115" s="372" t="s">
        <v>1116</v>
      </c>
      <c r="J115" s="372" t="s">
        <v>769</v>
      </c>
      <c r="K115" s="373">
        <v>1</v>
      </c>
      <c r="L115" s="373">
        <v>1</v>
      </c>
      <c r="M115" s="374">
        <f>E115*L115</f>
        <v>2000</v>
      </c>
      <c r="N115" s="375"/>
      <c r="O115" s="376"/>
      <c r="P115" s="374">
        <f>O115*E115</f>
        <v>0</v>
      </c>
    </row>
    <row r="116" spans="1:16" x14ac:dyDescent="0.2">
      <c r="A116" s="501" t="s">
        <v>1111</v>
      </c>
      <c r="B116" s="372" t="s">
        <v>1117</v>
      </c>
      <c r="C116" s="377" t="s">
        <v>104</v>
      </c>
      <c r="D116" s="377" t="s">
        <v>1118</v>
      </c>
      <c r="E116" s="378">
        <v>4000</v>
      </c>
      <c r="F116" s="377" t="s">
        <v>1119</v>
      </c>
      <c r="G116" s="377" t="s">
        <v>1120</v>
      </c>
      <c r="H116" s="372" t="str">
        <f>VLOOKUP(F116,'[2]reporte_padron_nominal - 2021-0'!$S:$AH,15,FALSE)</f>
        <v>ENFERMERA(O)</v>
      </c>
      <c r="I116" s="372" t="str">
        <f>VLOOKUP(F116,'[2]reporte_padron_nominal - 2021-0'!$S:$AH,14,FALSE)</f>
        <v>Superior completo</v>
      </c>
      <c r="J116" s="372" t="s">
        <v>769</v>
      </c>
      <c r="K116" s="373">
        <v>1</v>
      </c>
      <c r="L116" s="379">
        <v>2</v>
      </c>
      <c r="M116" s="377">
        <v>8000</v>
      </c>
      <c r="N116" s="379">
        <v>3</v>
      </c>
      <c r="O116" s="380">
        <v>6</v>
      </c>
      <c r="P116" s="374">
        <v>22500</v>
      </c>
    </row>
    <row r="117" spans="1:16" x14ac:dyDescent="0.2">
      <c r="A117" s="501" t="s">
        <v>1111</v>
      </c>
      <c r="B117" s="372" t="s">
        <v>1112</v>
      </c>
      <c r="C117" s="377" t="s">
        <v>104</v>
      </c>
      <c r="D117" s="379" t="s">
        <v>1121</v>
      </c>
      <c r="E117" s="378">
        <v>2100</v>
      </c>
      <c r="F117" s="377" t="s">
        <v>1122</v>
      </c>
      <c r="G117" s="377" t="s">
        <v>1123</v>
      </c>
      <c r="H117" s="372" t="str">
        <f>VLOOKUP(F117,'[2]reporte_padron_nominal - 2021-0'!$S:$AH,15,FALSE)</f>
        <v>PSICOLOGO</v>
      </c>
      <c r="I117" s="372" t="str">
        <f>VLOOKUP(F117,'[2]reporte_padron_nominal - 2021-0'!$S:$AH,14,FALSE)</f>
        <v>Superior completo</v>
      </c>
      <c r="J117" s="372" t="str">
        <f>VLOOKUP(F117,'[2]reporte_padron_nominal - 2021-0'!$S:$AH,16,FALSE)</f>
        <v>TITULO</v>
      </c>
      <c r="K117" s="379"/>
      <c r="L117" s="379"/>
      <c r="M117" s="377"/>
      <c r="N117" s="379">
        <v>1</v>
      </c>
      <c r="O117" s="380">
        <v>1</v>
      </c>
      <c r="P117" s="374">
        <f>O117*E117</f>
        <v>2100</v>
      </c>
    </row>
    <row r="118" spans="1:16" x14ac:dyDescent="0.2">
      <c r="A118" s="501" t="s">
        <v>1111</v>
      </c>
      <c r="B118" s="372" t="s">
        <v>1117</v>
      </c>
      <c r="C118" s="377" t="s">
        <v>104</v>
      </c>
      <c r="D118" s="377" t="s">
        <v>844</v>
      </c>
      <c r="E118" s="378">
        <v>8000</v>
      </c>
      <c r="F118" s="377" t="s">
        <v>1124</v>
      </c>
      <c r="G118" s="377" t="s">
        <v>1125</v>
      </c>
      <c r="H118" s="372" t="str">
        <f>VLOOKUP(F118,'[2]reporte_padron_nominal - 2021-0'!$S:$AH,15,FALSE)</f>
        <v>MEDICO CIRUJANO</v>
      </c>
      <c r="I118" s="372" t="str">
        <f>VLOOKUP(F118,'[2]reporte_padron_nominal - 2021-0'!$S:$AH,14,FALSE)</f>
        <v>Superior completo</v>
      </c>
      <c r="J118" s="372" t="str">
        <f>VLOOKUP(F118,'[2]reporte_padron_nominal - 2021-0'!$S:$AH,16,FALSE)</f>
        <v>TITULO</v>
      </c>
      <c r="K118" s="379"/>
      <c r="L118" s="379" t="s">
        <v>719</v>
      </c>
      <c r="M118" s="377" t="s">
        <v>719</v>
      </c>
      <c r="N118" s="379">
        <v>1</v>
      </c>
      <c r="O118" s="380">
        <v>1</v>
      </c>
      <c r="P118" s="374">
        <v>8000</v>
      </c>
    </row>
    <row r="119" spans="1:16" x14ac:dyDescent="0.2">
      <c r="A119" s="501" t="s">
        <v>1111</v>
      </c>
      <c r="B119" s="372" t="s">
        <v>1112</v>
      </c>
      <c r="C119" s="372" t="s">
        <v>104</v>
      </c>
      <c r="D119" s="373" t="s">
        <v>1126</v>
      </c>
      <c r="E119" s="374">
        <v>930</v>
      </c>
      <c r="F119" s="373" t="s">
        <v>1127</v>
      </c>
      <c r="G119" s="373" t="s">
        <v>1128</v>
      </c>
      <c r="H119" s="372" t="str">
        <f>VLOOKUP(F119,'[2]reporte_padron_nominal - 2021-0'!$S:$AH,15,FALSE)</f>
        <v>TECNICO EN ENFERMERIA</v>
      </c>
      <c r="I119" s="372" t="str">
        <f>VLOOKUP(F119,'[2]reporte_padron_nominal - 2021-0'!$S:$AH,14,FALSE)</f>
        <v>Técnico superior completo</v>
      </c>
      <c r="J119" s="372" t="str">
        <f>VLOOKUP(F119,'[2]reporte_padron_nominal - 2021-0'!$S:$AH,16,FALSE)</f>
        <v>TITULO</v>
      </c>
      <c r="K119" s="373">
        <v>4</v>
      </c>
      <c r="L119" s="373">
        <v>12</v>
      </c>
      <c r="M119" s="374">
        <f>E119*L119</f>
        <v>11160</v>
      </c>
      <c r="N119" s="379">
        <v>3</v>
      </c>
      <c r="O119" s="376">
        <v>6</v>
      </c>
      <c r="P119" s="374">
        <f>O119*E119</f>
        <v>5580</v>
      </c>
    </row>
    <row r="120" spans="1:16" x14ac:dyDescent="0.2">
      <c r="A120" s="501" t="s">
        <v>1111</v>
      </c>
      <c r="B120" s="372" t="s">
        <v>1117</v>
      </c>
      <c r="C120" s="377" t="s">
        <v>104</v>
      </c>
      <c r="D120" s="372" t="s">
        <v>1129</v>
      </c>
      <c r="E120" s="374">
        <v>2500</v>
      </c>
      <c r="F120" s="372" t="s">
        <v>1130</v>
      </c>
      <c r="G120" s="372" t="s">
        <v>1131</v>
      </c>
      <c r="H120" s="372" t="s">
        <v>1129</v>
      </c>
      <c r="I120" s="372" t="s">
        <v>1132</v>
      </c>
      <c r="J120" s="372" t="s">
        <v>769</v>
      </c>
      <c r="K120" s="373">
        <v>1</v>
      </c>
      <c r="L120" s="373">
        <v>3</v>
      </c>
      <c r="M120" s="372">
        <v>9000</v>
      </c>
      <c r="N120" s="375"/>
      <c r="O120" s="376" t="s">
        <v>719</v>
      </c>
      <c r="P120" s="374" t="s">
        <v>719</v>
      </c>
    </row>
    <row r="121" spans="1:16" x14ac:dyDescent="0.2">
      <c r="A121" s="501" t="s">
        <v>1111</v>
      </c>
      <c r="B121" s="372" t="s">
        <v>1117</v>
      </c>
      <c r="C121" s="377" t="s">
        <v>104</v>
      </c>
      <c r="D121" s="372" t="s">
        <v>1133</v>
      </c>
      <c r="E121" s="374">
        <v>4000</v>
      </c>
      <c r="F121" s="372" t="s">
        <v>1134</v>
      </c>
      <c r="G121" s="372" t="s">
        <v>1135</v>
      </c>
      <c r="H121" s="372" t="s">
        <v>1133</v>
      </c>
      <c r="I121" s="372" t="s">
        <v>1116</v>
      </c>
      <c r="J121" s="372" t="s">
        <v>769</v>
      </c>
      <c r="K121" s="373"/>
      <c r="L121" s="373" t="s">
        <v>719</v>
      </c>
      <c r="M121" s="372" t="s">
        <v>719</v>
      </c>
      <c r="N121" s="379">
        <v>1</v>
      </c>
      <c r="O121" s="376">
        <v>1</v>
      </c>
      <c r="P121" s="374">
        <v>4000</v>
      </c>
    </row>
    <row r="122" spans="1:16" x14ac:dyDescent="0.2">
      <c r="A122" s="501" t="s">
        <v>1111</v>
      </c>
      <c r="B122" s="372" t="s">
        <v>1112</v>
      </c>
      <c r="C122" s="377" t="s">
        <v>104</v>
      </c>
      <c r="D122" s="379" t="s">
        <v>1121</v>
      </c>
      <c r="E122" s="378">
        <v>2500</v>
      </c>
      <c r="F122" s="377" t="s">
        <v>1136</v>
      </c>
      <c r="G122" s="377" t="s">
        <v>1137</v>
      </c>
      <c r="H122" s="372" t="str">
        <f>VLOOKUP(F122,'[2]reporte_padron_nominal - 2021-0'!$S:$AH,15,FALSE)</f>
        <v>PSICOLOGO</v>
      </c>
      <c r="I122" s="372" t="str">
        <f>VLOOKUP(F122,'[2]reporte_padron_nominal - 2021-0'!$S:$AH,14,FALSE)</f>
        <v>Superior completo</v>
      </c>
      <c r="J122" s="372" t="str">
        <f>VLOOKUP(F122,'[2]reporte_padron_nominal - 2021-0'!$S:$AH,16,FALSE)</f>
        <v>TITULO</v>
      </c>
      <c r="K122" s="379"/>
      <c r="L122" s="379"/>
      <c r="M122" s="377"/>
      <c r="N122" s="379">
        <v>1</v>
      </c>
      <c r="O122" s="380">
        <v>2</v>
      </c>
      <c r="P122" s="374">
        <f>O122*E122</f>
        <v>5000</v>
      </c>
    </row>
    <row r="123" spans="1:16" x14ac:dyDescent="0.2">
      <c r="A123" s="501" t="s">
        <v>1111</v>
      </c>
      <c r="B123" s="372" t="s">
        <v>1117</v>
      </c>
      <c r="C123" s="377" t="s">
        <v>104</v>
      </c>
      <c r="D123" s="372" t="s">
        <v>1138</v>
      </c>
      <c r="E123" s="374">
        <v>4000</v>
      </c>
      <c r="F123" s="372" t="s">
        <v>1139</v>
      </c>
      <c r="G123" s="372" t="s">
        <v>1140</v>
      </c>
      <c r="H123" s="372" t="s">
        <v>1138</v>
      </c>
      <c r="I123" s="372" t="s">
        <v>1116</v>
      </c>
      <c r="J123" s="372" t="s">
        <v>769</v>
      </c>
      <c r="K123" s="373">
        <v>3</v>
      </c>
      <c r="L123" s="373">
        <v>4</v>
      </c>
      <c r="M123" s="372">
        <v>22000</v>
      </c>
      <c r="N123" s="379">
        <v>1</v>
      </c>
      <c r="O123" s="376">
        <v>3</v>
      </c>
      <c r="P123" s="374">
        <v>14447</v>
      </c>
    </row>
    <row r="124" spans="1:16" x14ac:dyDescent="0.2">
      <c r="A124" s="501" t="s">
        <v>1111</v>
      </c>
      <c r="B124" s="372" t="s">
        <v>1117</v>
      </c>
      <c r="C124" s="377" t="s">
        <v>104</v>
      </c>
      <c r="D124" s="372" t="s">
        <v>1138</v>
      </c>
      <c r="E124" s="374">
        <v>4000</v>
      </c>
      <c r="F124" s="372" t="s">
        <v>1141</v>
      </c>
      <c r="G124" s="372" t="s">
        <v>1142</v>
      </c>
      <c r="H124" s="372" t="str">
        <f>VLOOKUP(F124,'[2]reporte_padron_nominal - 2021-0'!$S:$AH,15,FALSE)</f>
        <v>BIOLOGO</v>
      </c>
      <c r="I124" s="372" t="str">
        <f>VLOOKUP(F124,'[2]reporte_padron_nominal - 2021-0'!$S:$AH,14,FALSE)</f>
        <v>Superior completo</v>
      </c>
      <c r="J124" s="372" t="str">
        <f>VLOOKUP(F124,'[2]reporte_padron_nominal - 2021-0'!$S:$AH,16,FALSE)</f>
        <v>TITULO</v>
      </c>
      <c r="K124" s="373">
        <v>1</v>
      </c>
      <c r="L124" s="373">
        <v>3</v>
      </c>
      <c r="M124" s="372">
        <v>16500</v>
      </c>
      <c r="N124" s="379">
        <v>3</v>
      </c>
      <c r="O124" s="376">
        <v>6</v>
      </c>
      <c r="P124" s="374">
        <v>26447</v>
      </c>
    </row>
    <row r="125" spans="1:16" x14ac:dyDescent="0.2">
      <c r="A125" s="501" t="s">
        <v>1111</v>
      </c>
      <c r="B125" s="372" t="s">
        <v>1112</v>
      </c>
      <c r="C125" s="372" t="s">
        <v>104</v>
      </c>
      <c r="D125" s="373" t="s">
        <v>1118</v>
      </c>
      <c r="E125" s="374">
        <v>2000</v>
      </c>
      <c r="F125" s="373" t="s">
        <v>1143</v>
      </c>
      <c r="G125" s="373" t="s">
        <v>1144</v>
      </c>
      <c r="H125" s="372" t="str">
        <f>VLOOKUP(F125,'[2]reporte_padron_nominal - 2021-0'!$S:$AH,15,FALSE)</f>
        <v>ENFERMERA(O)</v>
      </c>
      <c r="I125" s="372" t="str">
        <f>VLOOKUP(F125,'[2]reporte_padron_nominal - 2021-0'!$S:$AH,14,FALSE)</f>
        <v>Superior completo</v>
      </c>
      <c r="J125" s="372" t="str">
        <f>VLOOKUP(F125,'[2]reporte_padron_nominal - 2021-0'!$S:$AH,16,FALSE)</f>
        <v>TITULO</v>
      </c>
      <c r="K125" s="373">
        <v>1</v>
      </c>
      <c r="L125" s="373">
        <v>1</v>
      </c>
      <c r="M125" s="374">
        <f>E125*L125</f>
        <v>2000</v>
      </c>
      <c r="N125" s="375"/>
      <c r="O125" s="376"/>
      <c r="P125" s="374">
        <f>O125*E125</f>
        <v>0</v>
      </c>
    </row>
    <row r="126" spans="1:16" x14ac:dyDescent="0.2">
      <c r="A126" s="501" t="s">
        <v>1111</v>
      </c>
      <c r="B126" s="372" t="s">
        <v>1117</v>
      </c>
      <c r="C126" s="377" t="s">
        <v>104</v>
      </c>
      <c r="D126" s="372" t="s">
        <v>1118</v>
      </c>
      <c r="E126" s="374">
        <v>4000</v>
      </c>
      <c r="F126" s="372" t="s">
        <v>1143</v>
      </c>
      <c r="G126" s="372" t="s">
        <v>1144</v>
      </c>
      <c r="H126" s="372" t="str">
        <f>VLOOKUP(F126,'[2]reporte_padron_nominal - 2021-0'!$S:$AH,15,FALSE)</f>
        <v>ENFERMERA(O)</v>
      </c>
      <c r="I126" s="372" t="str">
        <f>VLOOKUP(F126,'[2]reporte_padron_nominal - 2021-0'!$S:$AH,14,FALSE)</f>
        <v>Superior completo</v>
      </c>
      <c r="J126" s="372" t="str">
        <f>VLOOKUP(F126,'[2]reporte_padron_nominal - 2021-0'!$S:$AH,16,FALSE)</f>
        <v>TITULO</v>
      </c>
      <c r="K126" s="373">
        <v>1</v>
      </c>
      <c r="L126" s="373">
        <v>3</v>
      </c>
      <c r="M126" s="372">
        <v>12000</v>
      </c>
      <c r="N126" s="379">
        <v>3</v>
      </c>
      <c r="O126" s="376">
        <v>6</v>
      </c>
      <c r="P126" s="374">
        <v>22500</v>
      </c>
    </row>
    <row r="127" spans="1:16" x14ac:dyDescent="0.2">
      <c r="A127" s="501" t="s">
        <v>1111</v>
      </c>
      <c r="B127" s="372" t="s">
        <v>1112</v>
      </c>
      <c r="C127" s="372" t="s">
        <v>104</v>
      </c>
      <c r="D127" s="373" t="s">
        <v>1145</v>
      </c>
      <c r="E127" s="374">
        <v>2000</v>
      </c>
      <c r="F127" s="373" t="s">
        <v>1146</v>
      </c>
      <c r="G127" s="373" t="s">
        <v>1147</v>
      </c>
      <c r="H127" s="372" t="str">
        <f>VLOOKUP(F127,'[2]reporte_padron_nominal - 2021-0'!$S:$AH,15,FALSE)</f>
        <v>NUTRICIONISTA</v>
      </c>
      <c r="I127" s="372" t="str">
        <f>VLOOKUP(F127,'[2]reporte_padron_nominal - 2021-0'!$S:$AH,14,FALSE)</f>
        <v>Superior completo</v>
      </c>
      <c r="J127" s="372" t="str">
        <f>VLOOKUP(F127,'[2]reporte_padron_nominal - 2021-0'!$S:$AH,16,FALSE)</f>
        <v>TITULO</v>
      </c>
      <c r="K127" s="373">
        <v>4</v>
      </c>
      <c r="L127" s="373">
        <v>12</v>
      </c>
      <c r="M127" s="374">
        <f>E127*L127</f>
        <v>24000</v>
      </c>
      <c r="N127" s="379">
        <v>3</v>
      </c>
      <c r="O127" s="376">
        <v>6</v>
      </c>
      <c r="P127" s="374">
        <f>O127*E127</f>
        <v>12000</v>
      </c>
    </row>
    <row r="128" spans="1:16" x14ac:dyDescent="0.2">
      <c r="A128" s="501" t="s">
        <v>1111</v>
      </c>
      <c r="B128" s="372" t="s">
        <v>1117</v>
      </c>
      <c r="C128" s="377" t="s">
        <v>104</v>
      </c>
      <c r="D128" s="372" t="s">
        <v>1148</v>
      </c>
      <c r="E128" s="374">
        <v>1500</v>
      </c>
      <c r="F128" s="372" t="s">
        <v>1149</v>
      </c>
      <c r="G128" s="372" t="s">
        <v>1150</v>
      </c>
      <c r="H128" s="372" t="s">
        <v>1148</v>
      </c>
      <c r="I128" s="372"/>
      <c r="J128" s="372"/>
      <c r="K128" s="373"/>
      <c r="L128" s="373" t="s">
        <v>719</v>
      </c>
      <c r="M128" s="372" t="s">
        <v>719</v>
      </c>
      <c r="N128" s="379">
        <v>1</v>
      </c>
      <c r="O128" s="376">
        <v>1</v>
      </c>
      <c r="P128" s="374">
        <v>1400</v>
      </c>
    </row>
    <row r="129" spans="1:16" x14ac:dyDescent="0.2">
      <c r="A129" s="501" t="s">
        <v>1111</v>
      </c>
      <c r="B129" s="372" t="s">
        <v>1112</v>
      </c>
      <c r="C129" s="372" t="s">
        <v>104</v>
      </c>
      <c r="D129" s="373" t="s">
        <v>1151</v>
      </c>
      <c r="E129" s="374">
        <v>1800</v>
      </c>
      <c r="F129" s="373" t="s">
        <v>1152</v>
      </c>
      <c r="G129" s="373" t="s">
        <v>1153</v>
      </c>
      <c r="H129" s="372" t="str">
        <f>VLOOKUP(F129,'[2]reporte_padron_nominal - 2021-0'!$S:$AH,15,FALSE)</f>
        <v>ADMINISTRADOR</v>
      </c>
      <c r="I129" s="372" t="str">
        <f>VLOOKUP(F129,'[2]reporte_padron_nominal - 2021-0'!$S:$AH,14,FALSE)</f>
        <v>Superior completo</v>
      </c>
      <c r="J129" s="372" t="str">
        <f>VLOOKUP(F129,'[2]reporte_padron_nominal - 2021-0'!$S:$AH,16,FALSE)</f>
        <v>BACHILLER</v>
      </c>
      <c r="K129" s="373">
        <v>4</v>
      </c>
      <c r="L129" s="373">
        <v>12</v>
      </c>
      <c r="M129" s="374">
        <f>E129*L129</f>
        <v>21600</v>
      </c>
      <c r="N129" s="379">
        <v>3</v>
      </c>
      <c r="O129" s="376">
        <v>6</v>
      </c>
      <c r="P129" s="374">
        <f>O129*E129</f>
        <v>10800</v>
      </c>
    </row>
    <row r="130" spans="1:16" x14ac:dyDescent="0.2">
      <c r="A130" s="501" t="s">
        <v>1111</v>
      </c>
      <c r="B130" s="372" t="s">
        <v>1112</v>
      </c>
      <c r="C130" s="372" t="s">
        <v>104</v>
      </c>
      <c r="D130" s="373" t="s">
        <v>1154</v>
      </c>
      <c r="E130" s="374">
        <v>2000</v>
      </c>
      <c r="F130" s="373" t="s">
        <v>1155</v>
      </c>
      <c r="G130" s="373" t="s">
        <v>1156</v>
      </c>
      <c r="H130" s="372" t="str">
        <f>VLOOKUP(F130,'[2]reporte_padron_nominal - 2021-0'!$S:$AH,15,FALSE)</f>
        <v>OBSTETRA</v>
      </c>
      <c r="I130" s="372" t="str">
        <f>VLOOKUP(F130,'[2]reporte_padron_nominal - 2021-0'!$S:$AH,14,FALSE)</f>
        <v>Superior completo</v>
      </c>
      <c r="J130" s="372" t="str">
        <f>VLOOKUP(F130,'[2]reporte_padron_nominal - 2021-0'!$S:$AH,16,FALSE)</f>
        <v>TITULO</v>
      </c>
      <c r="K130" s="373">
        <v>3</v>
      </c>
      <c r="L130" s="373">
        <v>5</v>
      </c>
      <c r="M130" s="374">
        <f>E130*L130</f>
        <v>10000</v>
      </c>
      <c r="N130" s="379">
        <v>3</v>
      </c>
      <c r="O130" s="376">
        <v>6</v>
      </c>
      <c r="P130" s="374">
        <f>O130*E130</f>
        <v>12000</v>
      </c>
    </row>
    <row r="131" spans="1:16" x14ac:dyDescent="0.2">
      <c r="A131" s="501" t="s">
        <v>1111</v>
      </c>
      <c r="B131" s="372" t="s">
        <v>1117</v>
      </c>
      <c r="C131" s="377" t="s">
        <v>104</v>
      </c>
      <c r="D131" s="372" t="s">
        <v>1133</v>
      </c>
      <c r="E131" s="374">
        <v>4000</v>
      </c>
      <c r="F131" s="372" t="s">
        <v>1155</v>
      </c>
      <c r="G131" s="372" t="s">
        <v>1156</v>
      </c>
      <c r="H131" s="372" t="str">
        <f>VLOOKUP(F131,'[2]reporte_padron_nominal - 2021-0'!$S:$AH,15,FALSE)</f>
        <v>OBSTETRA</v>
      </c>
      <c r="I131" s="372" t="str">
        <f>VLOOKUP(F131,'[2]reporte_padron_nominal - 2021-0'!$S:$AH,14,FALSE)</f>
        <v>Superior completo</v>
      </c>
      <c r="J131" s="372" t="str">
        <f>VLOOKUP(F131,'[2]reporte_padron_nominal - 2021-0'!$S:$AH,16,FALSE)</f>
        <v>TITULO</v>
      </c>
      <c r="K131" s="373">
        <v>1</v>
      </c>
      <c r="L131" s="373">
        <v>1</v>
      </c>
      <c r="M131" s="372">
        <v>3500</v>
      </c>
      <c r="N131" s="375"/>
      <c r="O131" s="376" t="s">
        <v>719</v>
      </c>
      <c r="P131" s="374" t="s">
        <v>719</v>
      </c>
    </row>
    <row r="132" spans="1:16" x14ac:dyDescent="0.2">
      <c r="A132" s="501" t="s">
        <v>1111</v>
      </c>
      <c r="B132" s="372" t="s">
        <v>1112</v>
      </c>
      <c r="C132" s="372" t="s">
        <v>104</v>
      </c>
      <c r="D132" s="373" t="s">
        <v>1157</v>
      </c>
      <c r="E132" s="374">
        <v>4000</v>
      </c>
      <c r="F132" s="373" t="s">
        <v>1158</v>
      </c>
      <c r="G132" s="373" t="s">
        <v>1159</v>
      </c>
      <c r="H132" s="372" t="str">
        <f>VLOOKUP(F132,'[2]reporte_padron_nominal - 2021-0'!$S:$AH,15,FALSE)</f>
        <v>CONTADOR PUBLICO</v>
      </c>
      <c r="I132" s="372" t="str">
        <f>VLOOKUP(F132,'[2]reporte_padron_nominal - 2021-0'!$S:$AH,14,FALSE)</f>
        <v>Superior completo</v>
      </c>
      <c r="J132" s="372" t="str">
        <f>VLOOKUP(F132,'[2]reporte_padron_nominal - 2021-0'!$S:$AH,16,FALSE)</f>
        <v>TITULO</v>
      </c>
      <c r="K132" s="373">
        <v>1</v>
      </c>
      <c r="L132" s="373">
        <v>3</v>
      </c>
      <c r="M132" s="374">
        <f>E132*L132</f>
        <v>12000</v>
      </c>
      <c r="N132" s="379">
        <v>3</v>
      </c>
      <c r="O132" s="376">
        <v>6</v>
      </c>
      <c r="P132" s="374">
        <f>O132*E132</f>
        <v>24000</v>
      </c>
    </row>
    <row r="133" spans="1:16" x14ac:dyDescent="0.2">
      <c r="A133" s="501" t="s">
        <v>1111</v>
      </c>
      <c r="B133" s="372" t="s">
        <v>1117</v>
      </c>
      <c r="C133" s="377" t="s">
        <v>104</v>
      </c>
      <c r="D133" s="372" t="s">
        <v>1148</v>
      </c>
      <c r="E133" s="374">
        <v>1500</v>
      </c>
      <c r="F133" s="372" t="s">
        <v>1160</v>
      </c>
      <c r="G133" s="372" t="s">
        <v>1161</v>
      </c>
      <c r="H133" s="372" t="str">
        <f>VLOOKUP(F133,'[2]reporte_padron_nominal - 2021-0'!$S:$AH,15,FALSE)</f>
        <v>TECNICO EN ENFERMERIA</v>
      </c>
      <c r="I133" s="372" t="str">
        <f>VLOOKUP(F133,'[2]reporte_padron_nominal - 2021-0'!$S:$AH,14,FALSE)</f>
        <v>Técnico superior completo</v>
      </c>
      <c r="J133" s="372" t="str">
        <f>VLOOKUP(F133,'[2]reporte_padron_nominal - 2021-0'!$S:$AH,16,FALSE)</f>
        <v>TITULO</v>
      </c>
      <c r="K133" s="373"/>
      <c r="L133" s="373" t="s">
        <v>719</v>
      </c>
      <c r="M133" s="372" t="s">
        <v>719</v>
      </c>
      <c r="N133" s="379">
        <v>1</v>
      </c>
      <c r="O133" s="376">
        <v>1</v>
      </c>
      <c r="P133" s="374">
        <v>1400</v>
      </c>
    </row>
    <row r="134" spans="1:16" x14ac:dyDescent="0.2">
      <c r="A134" s="501" t="s">
        <v>1111</v>
      </c>
      <c r="B134" s="372" t="s">
        <v>1112</v>
      </c>
      <c r="C134" s="372" t="s">
        <v>104</v>
      </c>
      <c r="D134" s="373" t="s">
        <v>1118</v>
      </c>
      <c r="E134" s="374">
        <v>2100</v>
      </c>
      <c r="F134" s="373" t="s">
        <v>1162</v>
      </c>
      <c r="G134" s="373" t="s">
        <v>1163</v>
      </c>
      <c r="H134" s="373" t="s">
        <v>1118</v>
      </c>
      <c r="I134" s="372" t="s">
        <v>1116</v>
      </c>
      <c r="J134" s="372" t="s">
        <v>769</v>
      </c>
      <c r="K134" s="373">
        <v>1</v>
      </c>
      <c r="L134" s="373">
        <v>3</v>
      </c>
      <c r="M134" s="374">
        <f>E134*L134</f>
        <v>6300</v>
      </c>
      <c r="N134" s="375"/>
      <c r="O134" s="376"/>
      <c r="P134" s="374">
        <f>O134*E134</f>
        <v>0</v>
      </c>
    </row>
    <row r="135" spans="1:16" x14ac:dyDescent="0.2">
      <c r="A135" s="501" t="s">
        <v>1111</v>
      </c>
      <c r="B135" s="372" t="s">
        <v>1112</v>
      </c>
      <c r="C135" s="377" t="s">
        <v>104</v>
      </c>
      <c r="D135" s="379" t="s">
        <v>1118</v>
      </c>
      <c r="E135" s="378">
        <v>2000</v>
      </c>
      <c r="F135" s="377" t="s">
        <v>1164</v>
      </c>
      <c r="G135" s="377" t="s">
        <v>1165</v>
      </c>
      <c r="H135" s="379" t="s">
        <v>1118</v>
      </c>
      <c r="I135" s="372" t="s">
        <v>1116</v>
      </c>
      <c r="J135" s="372" t="s">
        <v>769</v>
      </c>
      <c r="K135" s="379"/>
      <c r="L135" s="379"/>
      <c r="M135" s="377"/>
      <c r="N135" s="379">
        <v>1</v>
      </c>
      <c r="O135" s="380">
        <v>1</v>
      </c>
      <c r="P135" s="374">
        <f>O135*E135</f>
        <v>2000</v>
      </c>
    </row>
    <row r="136" spans="1:16" x14ac:dyDescent="0.2">
      <c r="A136" s="501" t="s">
        <v>1111</v>
      </c>
      <c r="B136" s="372" t="s">
        <v>1117</v>
      </c>
      <c r="C136" s="377" t="s">
        <v>104</v>
      </c>
      <c r="D136" s="372" t="s">
        <v>1118</v>
      </c>
      <c r="E136" s="374">
        <v>4000</v>
      </c>
      <c r="F136" s="372" t="s">
        <v>1164</v>
      </c>
      <c r="G136" s="372" t="s">
        <v>1165</v>
      </c>
      <c r="H136" s="372" t="s">
        <v>1118</v>
      </c>
      <c r="I136" s="372" t="s">
        <v>1116</v>
      </c>
      <c r="J136" s="372" t="s">
        <v>769</v>
      </c>
      <c r="K136" s="373">
        <v>1</v>
      </c>
      <c r="L136" s="373">
        <v>2</v>
      </c>
      <c r="M136" s="372">
        <v>7520</v>
      </c>
      <c r="N136" s="379">
        <v>3</v>
      </c>
      <c r="O136" s="376">
        <v>4</v>
      </c>
      <c r="P136" s="374">
        <v>11620</v>
      </c>
    </row>
    <row r="137" spans="1:16" x14ac:dyDescent="0.2">
      <c r="A137" s="501" t="s">
        <v>1111</v>
      </c>
      <c r="B137" s="372" t="s">
        <v>1117</v>
      </c>
      <c r="C137" s="377" t="s">
        <v>104</v>
      </c>
      <c r="D137" s="372" t="s">
        <v>1148</v>
      </c>
      <c r="E137" s="374">
        <v>1500</v>
      </c>
      <c r="F137" s="372" t="s">
        <v>1166</v>
      </c>
      <c r="G137" s="372" t="s">
        <v>1167</v>
      </c>
      <c r="H137" s="372" t="str">
        <f>VLOOKUP(F137,'[2]reporte_padron_nominal - 2021-0'!$S:$AH,15,FALSE)</f>
        <v>TECNICO EN ENFERMERIA</v>
      </c>
      <c r="I137" s="372" t="str">
        <f>VLOOKUP(F137,'[2]reporte_padron_nominal - 2021-0'!$S:$AH,14,FALSE)</f>
        <v>Técnico superior completo</v>
      </c>
      <c r="J137" s="372" t="str">
        <f>VLOOKUP(F137,'[2]reporte_padron_nominal - 2021-0'!$S:$AH,16,FALSE)</f>
        <v>TITULO</v>
      </c>
      <c r="K137" s="373"/>
      <c r="L137" s="373" t="s">
        <v>719</v>
      </c>
      <c r="M137" s="372" t="s">
        <v>719</v>
      </c>
      <c r="N137" s="379">
        <v>1</v>
      </c>
      <c r="O137" s="376">
        <v>1</v>
      </c>
      <c r="P137" s="374">
        <v>1400</v>
      </c>
    </row>
    <row r="138" spans="1:16" x14ac:dyDescent="0.2">
      <c r="A138" s="501" t="s">
        <v>1111</v>
      </c>
      <c r="B138" s="372" t="s">
        <v>1117</v>
      </c>
      <c r="C138" s="377" t="s">
        <v>104</v>
      </c>
      <c r="D138" s="372" t="s">
        <v>1118</v>
      </c>
      <c r="E138" s="374">
        <v>4000</v>
      </c>
      <c r="F138" s="372" t="s">
        <v>1168</v>
      </c>
      <c r="G138" s="372" t="s">
        <v>1169</v>
      </c>
      <c r="H138" s="372" t="str">
        <f>VLOOKUP(F138,'[2]reporte_padron_nominal - 2021-0'!$S:$AH,15,FALSE)</f>
        <v>ENFERMERA(O)</v>
      </c>
      <c r="I138" s="372" t="str">
        <f>VLOOKUP(F138,'[2]reporte_padron_nominal - 2021-0'!$S:$AH,14,FALSE)</f>
        <v>Superior completo</v>
      </c>
      <c r="J138" s="372" t="str">
        <f>VLOOKUP(F138,'[2]reporte_padron_nominal - 2021-0'!$S:$AH,16,FALSE)</f>
        <v>TITULO</v>
      </c>
      <c r="K138" s="373">
        <v>1</v>
      </c>
      <c r="L138" s="373">
        <v>2</v>
      </c>
      <c r="M138" s="372">
        <v>8000</v>
      </c>
      <c r="N138" s="375"/>
      <c r="O138" s="376" t="s">
        <v>719</v>
      </c>
      <c r="P138" s="374" t="s">
        <v>719</v>
      </c>
    </row>
    <row r="139" spans="1:16" x14ac:dyDescent="0.2">
      <c r="A139" s="501" t="s">
        <v>1111</v>
      </c>
      <c r="B139" s="372" t="s">
        <v>1112</v>
      </c>
      <c r="C139" s="372" t="s">
        <v>104</v>
      </c>
      <c r="D139" s="373" t="s">
        <v>1126</v>
      </c>
      <c r="E139" s="374">
        <v>930</v>
      </c>
      <c r="F139" s="373" t="s">
        <v>1170</v>
      </c>
      <c r="G139" s="373" t="s">
        <v>1171</v>
      </c>
      <c r="H139" s="372" t="s">
        <v>1172</v>
      </c>
      <c r="I139" s="372" t="str">
        <f>VLOOKUP(F139,'[2]reporte_padron_nominal - 2021-0'!$S:$AH,14,FALSE)</f>
        <v>Primaria completa</v>
      </c>
      <c r="J139" s="372">
        <f>VLOOKUP(F139,'[2]reporte_padron_nominal - 2021-0'!$S:$AH,16,FALSE)</f>
        <v>0</v>
      </c>
      <c r="K139" s="373">
        <v>4</v>
      </c>
      <c r="L139" s="373">
        <v>12</v>
      </c>
      <c r="M139" s="374">
        <f>E139*L139</f>
        <v>11160</v>
      </c>
      <c r="N139" s="379">
        <v>3</v>
      </c>
      <c r="O139" s="376">
        <v>6</v>
      </c>
      <c r="P139" s="374">
        <f>O139*E139</f>
        <v>5580</v>
      </c>
    </row>
    <row r="140" spans="1:16" x14ac:dyDescent="0.2">
      <c r="A140" s="501" t="s">
        <v>1111</v>
      </c>
      <c r="B140" s="372" t="s">
        <v>1117</v>
      </c>
      <c r="C140" s="377" t="s">
        <v>104</v>
      </c>
      <c r="D140" s="372" t="s">
        <v>844</v>
      </c>
      <c r="E140" s="374">
        <v>8000</v>
      </c>
      <c r="F140" s="372" t="s">
        <v>1173</v>
      </c>
      <c r="G140" s="372" t="s">
        <v>1174</v>
      </c>
      <c r="H140" s="372" t="str">
        <f>VLOOKUP(F140,'[2]reporte_padron_nominal - 2021-0'!$S:$AH,15,FALSE)</f>
        <v>MEDICO CIRUJANO</v>
      </c>
      <c r="I140" s="372" t="str">
        <f>VLOOKUP(F140,'[2]reporte_padron_nominal - 2021-0'!$S:$AH,14,FALSE)</f>
        <v>Superior completo</v>
      </c>
      <c r="J140" s="372" t="str">
        <f>VLOOKUP(F140,'[2]reporte_padron_nominal - 2021-0'!$S:$AH,16,FALSE)</f>
        <v>TITULO</v>
      </c>
      <c r="K140" s="373">
        <v>3</v>
      </c>
      <c r="L140" s="373">
        <v>4</v>
      </c>
      <c r="M140" s="372">
        <v>36000</v>
      </c>
      <c r="N140" s="379">
        <v>3</v>
      </c>
      <c r="O140" s="376">
        <v>4</v>
      </c>
      <c r="P140" s="374">
        <v>31466.67</v>
      </c>
    </row>
    <row r="141" spans="1:16" x14ac:dyDescent="0.2">
      <c r="A141" s="501" t="s">
        <v>1111</v>
      </c>
      <c r="B141" s="372" t="s">
        <v>1112</v>
      </c>
      <c r="C141" s="377" t="s">
        <v>104</v>
      </c>
      <c r="D141" s="379" t="s">
        <v>1129</v>
      </c>
      <c r="E141" s="378">
        <v>1100</v>
      </c>
      <c r="F141" s="377" t="s">
        <v>1175</v>
      </c>
      <c r="G141" s="377" t="s">
        <v>1176</v>
      </c>
      <c r="H141" s="372" t="str">
        <f>VLOOKUP(F141,'[2]reporte_padron_nominal - 2021-0'!$S:$AH,15,FALSE)</f>
        <v>TECNICO EN ENFERMERIA</v>
      </c>
      <c r="I141" s="372" t="str">
        <f>VLOOKUP(F141,'[2]reporte_padron_nominal - 2021-0'!$S:$AH,14,FALSE)</f>
        <v>Técnico superior completo</v>
      </c>
      <c r="J141" s="372" t="str">
        <f>VLOOKUP(F141,'[2]reporte_padron_nominal - 2021-0'!$S:$AH,16,FALSE)</f>
        <v>TITULO</v>
      </c>
      <c r="K141" s="379"/>
      <c r="L141" s="379"/>
      <c r="M141" s="377"/>
      <c r="N141" s="379">
        <v>3</v>
      </c>
      <c r="O141" s="380">
        <v>4</v>
      </c>
      <c r="P141" s="374">
        <f>O141*E141</f>
        <v>4400</v>
      </c>
    </row>
    <row r="142" spans="1:16" x14ac:dyDescent="0.2">
      <c r="A142" s="501" t="s">
        <v>1111</v>
      </c>
      <c r="B142" s="372" t="s">
        <v>1112</v>
      </c>
      <c r="C142" s="372" t="s">
        <v>104</v>
      </c>
      <c r="D142" s="373" t="s">
        <v>1177</v>
      </c>
      <c r="E142" s="374">
        <v>1200</v>
      </c>
      <c r="F142" s="373" t="s">
        <v>1178</v>
      </c>
      <c r="G142" s="373" t="s">
        <v>1179</v>
      </c>
      <c r="H142" s="372" t="str">
        <f>VLOOKUP(F142,'[2]reporte_padron_nominal - 2021-0'!$S:$AH,15,FALSE)</f>
        <v>TECNICO EN ENFERMERIA</v>
      </c>
      <c r="I142" s="372" t="str">
        <f>VLOOKUP(F142,'[2]reporte_padron_nominal - 2021-0'!$S:$AH,14,FALSE)</f>
        <v>Técnico superior completo</v>
      </c>
      <c r="J142" s="372" t="str">
        <f>VLOOKUP(F142,'[2]reporte_padron_nominal - 2021-0'!$S:$AH,16,FALSE)</f>
        <v>TITULO</v>
      </c>
      <c r="K142" s="373">
        <v>4</v>
      </c>
      <c r="L142" s="373">
        <v>9</v>
      </c>
      <c r="M142" s="374">
        <f>E142*L142</f>
        <v>10800</v>
      </c>
      <c r="N142" s="375"/>
      <c r="O142" s="376"/>
      <c r="P142" s="374">
        <f>O142*E142</f>
        <v>0</v>
      </c>
    </row>
    <row r="143" spans="1:16" x14ac:dyDescent="0.2">
      <c r="A143" s="501" t="s">
        <v>1111</v>
      </c>
      <c r="B143" s="372" t="s">
        <v>1117</v>
      </c>
      <c r="C143" s="377" t="s">
        <v>104</v>
      </c>
      <c r="D143" s="372" t="s">
        <v>1129</v>
      </c>
      <c r="E143" s="374">
        <v>2500</v>
      </c>
      <c r="F143" s="372" t="s">
        <v>1178</v>
      </c>
      <c r="G143" s="372" t="s">
        <v>1179</v>
      </c>
      <c r="H143" s="372" t="str">
        <f>VLOOKUP(F143,'[2]reporte_padron_nominal - 2021-0'!$S:$AH,15,FALSE)</f>
        <v>TECNICO EN ENFERMERIA</v>
      </c>
      <c r="I143" s="372" t="str">
        <f>VLOOKUP(F143,'[2]reporte_padron_nominal - 2021-0'!$S:$AH,14,FALSE)</f>
        <v>Técnico superior completo</v>
      </c>
      <c r="J143" s="372" t="str">
        <f>VLOOKUP(F143,'[2]reporte_padron_nominal - 2021-0'!$S:$AH,16,FALSE)</f>
        <v>TITULO</v>
      </c>
      <c r="K143" s="373">
        <v>3</v>
      </c>
      <c r="L143" s="373">
        <v>4</v>
      </c>
      <c r="M143" s="372">
        <v>10600</v>
      </c>
      <c r="N143" s="379">
        <v>3</v>
      </c>
      <c r="O143" s="376">
        <v>6</v>
      </c>
      <c r="P143" s="374">
        <v>15300</v>
      </c>
    </row>
    <row r="144" spans="1:16" x14ac:dyDescent="0.2">
      <c r="A144" s="501" t="s">
        <v>1111</v>
      </c>
      <c r="B144" s="372" t="s">
        <v>1112</v>
      </c>
      <c r="C144" s="372" t="s">
        <v>104</v>
      </c>
      <c r="D144" s="373" t="s">
        <v>1129</v>
      </c>
      <c r="E144" s="374">
        <v>1100</v>
      </c>
      <c r="F144" s="373" t="s">
        <v>1180</v>
      </c>
      <c r="G144" s="373" t="s">
        <v>1181</v>
      </c>
      <c r="H144" s="372" t="str">
        <f>VLOOKUP(F144,'[2]reporte_padron_nominal - 2021-0'!$S:$AH,15,FALSE)</f>
        <v>TECNICO EN ENFERMERIA</v>
      </c>
      <c r="I144" s="372" t="str">
        <f>VLOOKUP(F144,'[2]reporte_padron_nominal - 2021-0'!$S:$AH,14,FALSE)</f>
        <v>Técnico superior completo</v>
      </c>
      <c r="J144" s="372" t="str">
        <f>VLOOKUP(F144,'[2]reporte_padron_nominal - 2021-0'!$S:$AH,16,FALSE)</f>
        <v>TITULO</v>
      </c>
      <c r="K144" s="373">
        <v>1</v>
      </c>
      <c r="L144" s="373">
        <v>1</v>
      </c>
      <c r="M144" s="374">
        <f>E144*L144</f>
        <v>1100</v>
      </c>
      <c r="N144" s="379">
        <v>3</v>
      </c>
      <c r="O144" s="376">
        <v>5</v>
      </c>
      <c r="P144" s="374">
        <f>O144*E144</f>
        <v>5500</v>
      </c>
    </row>
    <row r="145" spans="1:16" x14ac:dyDescent="0.2">
      <c r="A145" s="501" t="s">
        <v>1111</v>
      </c>
      <c r="B145" s="372" t="s">
        <v>1117</v>
      </c>
      <c r="C145" s="377" t="s">
        <v>104</v>
      </c>
      <c r="D145" s="372" t="s">
        <v>1129</v>
      </c>
      <c r="E145" s="374">
        <v>2500</v>
      </c>
      <c r="F145" s="372" t="s">
        <v>1182</v>
      </c>
      <c r="G145" s="372" t="s">
        <v>1183</v>
      </c>
      <c r="H145" s="372" t="str">
        <f>VLOOKUP(F145,'[2]reporte_padron_nominal - 2021-0'!$S:$AH,15,FALSE)</f>
        <v>TECNICO EN ENFERMERIA</v>
      </c>
      <c r="I145" s="372" t="s">
        <v>1132</v>
      </c>
      <c r="J145" s="372" t="s">
        <v>769</v>
      </c>
      <c r="K145" s="373">
        <v>3</v>
      </c>
      <c r="L145" s="373">
        <v>4</v>
      </c>
      <c r="M145" s="372">
        <v>12000</v>
      </c>
      <c r="N145" s="379">
        <v>3</v>
      </c>
      <c r="O145" s="376">
        <v>6</v>
      </c>
      <c r="P145" s="374">
        <v>15300</v>
      </c>
    </row>
    <row r="146" spans="1:16" x14ac:dyDescent="0.2">
      <c r="A146" s="501" t="s">
        <v>1111</v>
      </c>
      <c r="B146" s="372" t="s">
        <v>1117</v>
      </c>
      <c r="C146" s="377" t="s">
        <v>104</v>
      </c>
      <c r="D146" s="372" t="s">
        <v>1129</v>
      </c>
      <c r="E146" s="374">
        <v>2500</v>
      </c>
      <c r="F146" s="372" t="s">
        <v>1184</v>
      </c>
      <c r="G146" s="372" t="s">
        <v>1185</v>
      </c>
      <c r="H146" s="372" t="str">
        <f>VLOOKUP(F146,'[2]reporte_padron_nominal - 2021-0'!$S:$AH,15,FALSE)</f>
        <v>TECNICO EN ENFERMERIA</v>
      </c>
      <c r="I146" s="372" t="str">
        <f>VLOOKUP(F146,'[2]reporte_padron_nominal - 2021-0'!$S:$AH,14,FALSE)</f>
        <v>Técnico superior completo</v>
      </c>
      <c r="J146" s="372" t="str">
        <f>VLOOKUP(F146,'[2]reporte_padron_nominal - 2021-0'!$S:$AH,16,FALSE)</f>
        <v>TITULO</v>
      </c>
      <c r="K146" s="373"/>
      <c r="L146" s="373" t="s">
        <v>719</v>
      </c>
      <c r="M146" s="372" t="s">
        <v>719</v>
      </c>
      <c r="N146" s="379">
        <v>1</v>
      </c>
      <c r="O146" s="376">
        <v>1</v>
      </c>
      <c r="P146" s="374">
        <v>2500</v>
      </c>
    </row>
    <row r="147" spans="1:16" x14ac:dyDescent="0.2">
      <c r="A147" s="501" t="s">
        <v>1111</v>
      </c>
      <c r="B147" s="372" t="s">
        <v>1112</v>
      </c>
      <c r="C147" s="372" t="s">
        <v>104</v>
      </c>
      <c r="D147" s="373" t="s">
        <v>1186</v>
      </c>
      <c r="E147" s="374">
        <v>1800</v>
      </c>
      <c r="F147" s="373" t="s">
        <v>1187</v>
      </c>
      <c r="G147" s="373" t="s">
        <v>1188</v>
      </c>
      <c r="H147" s="372" t="str">
        <f>VLOOKUP(F147,'[2]reporte_padron_nominal - 2021-0'!$S:$AH,15,FALSE)</f>
        <v>INGENIERO SISTEMAS INFORMATICOS</v>
      </c>
      <c r="I147" s="372" t="str">
        <f>VLOOKUP(F147,'[2]reporte_padron_nominal - 2021-0'!$S:$AH,14,FALSE)</f>
        <v>Superior completo</v>
      </c>
      <c r="J147" s="372" t="str">
        <f>VLOOKUP(F147,'[2]reporte_padron_nominal - 2021-0'!$S:$AH,16,FALSE)</f>
        <v>BACHILLER</v>
      </c>
      <c r="K147" s="373">
        <v>4</v>
      </c>
      <c r="L147" s="373">
        <v>12</v>
      </c>
      <c r="M147" s="374">
        <f>E147*L147</f>
        <v>21600</v>
      </c>
      <c r="N147" s="379">
        <v>3</v>
      </c>
      <c r="O147" s="376">
        <v>6</v>
      </c>
      <c r="P147" s="374">
        <f>O147*E147</f>
        <v>10800</v>
      </c>
    </row>
    <row r="148" spans="1:16" x14ac:dyDescent="0.2">
      <c r="A148" s="501" t="s">
        <v>1111</v>
      </c>
      <c r="B148" s="372" t="s">
        <v>1117</v>
      </c>
      <c r="C148" s="377" t="s">
        <v>104</v>
      </c>
      <c r="D148" s="372" t="s">
        <v>1148</v>
      </c>
      <c r="E148" s="374">
        <v>1500</v>
      </c>
      <c r="F148" s="372" t="s">
        <v>1189</v>
      </c>
      <c r="G148" s="372" t="s">
        <v>1190</v>
      </c>
      <c r="H148" s="372" t="str">
        <f>VLOOKUP(F148,'[2]reporte_padron_nominal - 2021-0'!$S:$AH,15,FALSE)</f>
        <v>TECNICO EN ENFERMERIA</v>
      </c>
      <c r="I148" s="372" t="str">
        <f>VLOOKUP(F148,'[2]reporte_padron_nominal - 2021-0'!$S:$AH,14,FALSE)</f>
        <v>Superior completo</v>
      </c>
      <c r="J148" s="372" t="str">
        <f>VLOOKUP(F148,'[2]reporte_padron_nominal - 2021-0'!$S:$AH,16,FALSE)</f>
        <v>TITULO</v>
      </c>
      <c r="K148" s="373"/>
      <c r="L148" s="373" t="s">
        <v>719</v>
      </c>
      <c r="M148" s="372" t="s">
        <v>719</v>
      </c>
      <c r="N148" s="379">
        <v>1</v>
      </c>
      <c r="O148" s="376">
        <v>2</v>
      </c>
      <c r="P148" s="374">
        <v>3000</v>
      </c>
    </row>
    <row r="149" spans="1:16" x14ac:dyDescent="0.2">
      <c r="A149" s="501" t="s">
        <v>1111</v>
      </c>
      <c r="B149" s="372" t="s">
        <v>1117</v>
      </c>
      <c r="C149" s="377" t="s">
        <v>104</v>
      </c>
      <c r="D149" s="372" t="s">
        <v>1148</v>
      </c>
      <c r="E149" s="374">
        <v>1500</v>
      </c>
      <c r="F149" s="372" t="s">
        <v>1191</v>
      </c>
      <c r="G149" s="372" t="s">
        <v>1192</v>
      </c>
      <c r="H149" s="372" t="s">
        <v>1148</v>
      </c>
      <c r="I149" s="372"/>
      <c r="J149" s="372"/>
      <c r="K149" s="373"/>
      <c r="L149" s="373" t="s">
        <v>719</v>
      </c>
      <c r="M149" s="372" t="s">
        <v>719</v>
      </c>
      <c r="N149" s="379">
        <v>1</v>
      </c>
      <c r="O149" s="376">
        <v>1</v>
      </c>
      <c r="P149" s="374">
        <v>1400</v>
      </c>
    </row>
    <row r="150" spans="1:16" x14ac:dyDescent="0.2">
      <c r="A150" s="501" t="s">
        <v>1111</v>
      </c>
      <c r="B150" s="372" t="s">
        <v>1112</v>
      </c>
      <c r="C150" s="372" t="s">
        <v>104</v>
      </c>
      <c r="D150" s="373" t="s">
        <v>1193</v>
      </c>
      <c r="E150" s="374">
        <v>1100</v>
      </c>
      <c r="F150" s="373" t="s">
        <v>1194</v>
      </c>
      <c r="G150" s="373" t="s">
        <v>1195</v>
      </c>
      <c r="H150" s="372" t="s">
        <v>1172</v>
      </c>
      <c r="I150" s="372" t="str">
        <f>VLOOKUP(F150,'[2]reporte_padron_nominal - 2021-0'!$S:$AH,14,FALSE)</f>
        <v>Secundaria completa</v>
      </c>
      <c r="J150" s="372">
        <f>VLOOKUP(F150,'[2]reporte_padron_nominal - 2021-0'!$S:$AH,16,FALSE)</f>
        <v>0</v>
      </c>
      <c r="K150" s="373">
        <v>4</v>
      </c>
      <c r="L150" s="373">
        <v>12</v>
      </c>
      <c r="M150" s="374">
        <f>E150*L150</f>
        <v>13200</v>
      </c>
      <c r="N150" s="379">
        <v>3</v>
      </c>
      <c r="O150" s="376">
        <v>6</v>
      </c>
      <c r="P150" s="374">
        <f>O150*E150</f>
        <v>6600</v>
      </c>
    </row>
    <row r="151" spans="1:16" x14ac:dyDescent="0.2">
      <c r="A151" s="501" t="s">
        <v>1111</v>
      </c>
      <c r="B151" s="372" t="s">
        <v>1117</v>
      </c>
      <c r="C151" s="377" t="s">
        <v>104</v>
      </c>
      <c r="D151" s="372" t="s">
        <v>1138</v>
      </c>
      <c r="E151" s="374">
        <v>4000</v>
      </c>
      <c r="F151" s="372" t="s">
        <v>1196</v>
      </c>
      <c r="G151" s="372" t="s">
        <v>1197</v>
      </c>
      <c r="H151" s="372" t="str">
        <f>VLOOKUP(F151,'[2]reporte_padron_nominal - 2021-0'!$S:$AH,15,FALSE)</f>
        <v>BIOLOGO</v>
      </c>
      <c r="I151" s="372" t="str">
        <f>VLOOKUP(F151,'[2]reporte_padron_nominal - 2021-0'!$S:$AH,14,FALSE)</f>
        <v>Superior completo</v>
      </c>
      <c r="J151" s="372" t="str">
        <f>VLOOKUP(F151,'[2]reporte_padron_nominal - 2021-0'!$S:$AH,16,FALSE)</f>
        <v>TITULO</v>
      </c>
      <c r="K151" s="373">
        <v>1</v>
      </c>
      <c r="L151" s="373">
        <v>1</v>
      </c>
      <c r="M151" s="372">
        <v>5500</v>
      </c>
      <c r="N151" s="379">
        <v>1</v>
      </c>
      <c r="O151" s="376">
        <v>3</v>
      </c>
      <c r="P151" s="374">
        <v>12000</v>
      </c>
    </row>
    <row r="152" spans="1:16" x14ac:dyDescent="0.2">
      <c r="A152" s="501" t="s">
        <v>1111</v>
      </c>
      <c r="B152" s="372" t="s">
        <v>1117</v>
      </c>
      <c r="C152" s="377" t="s">
        <v>104</v>
      </c>
      <c r="D152" s="372" t="s">
        <v>844</v>
      </c>
      <c r="E152" s="374">
        <v>8000</v>
      </c>
      <c r="F152" s="372" t="s">
        <v>1198</v>
      </c>
      <c r="G152" s="372" t="s">
        <v>1199</v>
      </c>
      <c r="H152" s="372" t="s">
        <v>844</v>
      </c>
      <c r="I152" s="372" t="s">
        <v>1116</v>
      </c>
      <c r="J152" s="372" t="s">
        <v>769</v>
      </c>
      <c r="K152" s="373"/>
      <c r="L152" s="373" t="s">
        <v>719</v>
      </c>
      <c r="M152" s="372" t="s">
        <v>719</v>
      </c>
      <c r="N152" s="379">
        <v>1</v>
      </c>
      <c r="O152" s="376">
        <v>1</v>
      </c>
      <c r="P152" s="374">
        <v>8000</v>
      </c>
    </row>
    <row r="153" spans="1:16" x14ac:dyDescent="0.2">
      <c r="A153" s="501" t="s">
        <v>1111</v>
      </c>
      <c r="B153" s="372" t="s">
        <v>1117</v>
      </c>
      <c r="C153" s="377" t="s">
        <v>104</v>
      </c>
      <c r="D153" s="372" t="s">
        <v>844</v>
      </c>
      <c r="E153" s="374">
        <v>8000</v>
      </c>
      <c r="F153" s="372" t="s">
        <v>1200</v>
      </c>
      <c r="G153" s="372" t="s">
        <v>1201</v>
      </c>
      <c r="H153" s="372" t="str">
        <f>VLOOKUP(F153,'[2]reporte_padron_nominal - 2021-0'!$S:$AH,15,FALSE)</f>
        <v>MEDICO CIRUJANO</v>
      </c>
      <c r="I153" s="372" t="str">
        <f>VLOOKUP(F153,'[2]reporte_padron_nominal - 2021-0'!$S:$AH,14,FALSE)</f>
        <v>Superior completo</v>
      </c>
      <c r="J153" s="372" t="str">
        <f>VLOOKUP(F153,'[2]reporte_padron_nominal - 2021-0'!$S:$AH,16,FALSE)</f>
        <v>TITULO</v>
      </c>
      <c r="K153" s="373">
        <v>1</v>
      </c>
      <c r="L153" s="373">
        <v>1</v>
      </c>
      <c r="M153" s="372">
        <v>9000</v>
      </c>
      <c r="N153" s="379">
        <v>3</v>
      </c>
      <c r="O153" s="376">
        <v>6</v>
      </c>
      <c r="P153" s="374">
        <v>48000</v>
      </c>
    </row>
    <row r="154" spans="1:16" x14ac:dyDescent="0.2">
      <c r="A154" s="501" t="s">
        <v>1111</v>
      </c>
      <c r="B154" s="372" t="s">
        <v>1112</v>
      </c>
      <c r="C154" s="372" t="s">
        <v>104</v>
      </c>
      <c r="D154" s="373" t="s">
        <v>1133</v>
      </c>
      <c r="E154" s="374">
        <v>2200</v>
      </c>
      <c r="F154" s="373" t="s">
        <v>1202</v>
      </c>
      <c r="G154" s="373" t="s">
        <v>1203</v>
      </c>
      <c r="H154" s="372" t="str">
        <f>VLOOKUP(F154,'[2]reporte_padron_nominal - 2021-0'!$S:$AH,15,FALSE)</f>
        <v>OBSTETRA</v>
      </c>
      <c r="I154" s="372" t="str">
        <f>VLOOKUP(F154,'[2]reporte_padron_nominal - 2021-0'!$S:$AH,14,FALSE)</f>
        <v>Superior completo</v>
      </c>
      <c r="J154" s="372" t="str">
        <f>VLOOKUP(F154,'[2]reporte_padron_nominal - 2021-0'!$S:$AH,16,FALSE)</f>
        <v>TITULO</v>
      </c>
      <c r="K154" s="373">
        <v>4</v>
      </c>
      <c r="L154" s="373">
        <v>12</v>
      </c>
      <c r="M154" s="374">
        <f t="shared" ref="M154:M159" si="6">E154*L154</f>
        <v>26400</v>
      </c>
      <c r="N154" s="379">
        <v>3</v>
      </c>
      <c r="O154" s="376">
        <v>6</v>
      </c>
      <c r="P154" s="374">
        <f t="shared" ref="P154:P159" si="7">O154*E154</f>
        <v>13200</v>
      </c>
    </row>
    <row r="155" spans="1:16" x14ac:dyDescent="0.2">
      <c r="A155" s="501" t="s">
        <v>1111</v>
      </c>
      <c r="B155" s="372" t="s">
        <v>1112</v>
      </c>
      <c r="C155" s="372" t="s">
        <v>104</v>
      </c>
      <c r="D155" s="373" t="s">
        <v>1204</v>
      </c>
      <c r="E155" s="374">
        <v>2500</v>
      </c>
      <c r="F155" s="373" t="s">
        <v>1205</v>
      </c>
      <c r="G155" s="373" t="s">
        <v>1206</v>
      </c>
      <c r="H155" s="372" t="str">
        <f>VLOOKUP(F155,'[2]reporte_padron_nominal - 2021-0'!$S:$AH,15,FALSE)</f>
        <v>ENFERMERA(O)</v>
      </c>
      <c r="I155" s="372" t="str">
        <f>VLOOKUP(F155,'[2]reporte_padron_nominal - 2021-0'!$S:$AH,14,FALSE)</f>
        <v>Superior completo</v>
      </c>
      <c r="J155" s="372" t="str">
        <f>VLOOKUP(F155,'[2]reporte_padron_nominal - 2021-0'!$S:$AH,16,FALSE)</f>
        <v>TITULO</v>
      </c>
      <c r="K155" s="373">
        <v>3</v>
      </c>
      <c r="L155" s="373">
        <v>4</v>
      </c>
      <c r="M155" s="374">
        <f t="shared" si="6"/>
        <v>10000</v>
      </c>
      <c r="N155" s="379">
        <v>3</v>
      </c>
      <c r="O155" s="376">
        <v>6</v>
      </c>
      <c r="P155" s="374">
        <f t="shared" si="7"/>
        <v>15000</v>
      </c>
    </row>
    <row r="156" spans="1:16" x14ac:dyDescent="0.2">
      <c r="A156" s="501" t="s">
        <v>1111</v>
      </c>
      <c r="B156" s="372" t="s">
        <v>1112</v>
      </c>
      <c r="C156" s="372" t="s">
        <v>104</v>
      </c>
      <c r="D156" s="373" t="s">
        <v>1129</v>
      </c>
      <c r="E156" s="374">
        <v>1100</v>
      </c>
      <c r="F156" s="373" t="s">
        <v>1207</v>
      </c>
      <c r="G156" s="373" t="s">
        <v>1208</v>
      </c>
      <c r="H156" s="372" t="str">
        <f>VLOOKUP(F156,'[2]reporte_padron_nominal - 2021-0'!$S:$AH,15,FALSE)</f>
        <v>TECNICO EN ENFERMERIA</v>
      </c>
      <c r="I156" s="372" t="str">
        <f>VLOOKUP(F156,'[2]reporte_padron_nominal - 2021-0'!$S:$AH,14,FALSE)</f>
        <v>Técnico superior completo</v>
      </c>
      <c r="J156" s="372" t="str">
        <f>VLOOKUP(F156,'[2]reporte_padron_nominal - 2021-0'!$S:$AH,16,FALSE)</f>
        <v>TITULO</v>
      </c>
      <c r="K156" s="373">
        <v>4</v>
      </c>
      <c r="L156" s="373">
        <v>12</v>
      </c>
      <c r="M156" s="374">
        <f t="shared" si="6"/>
        <v>13200</v>
      </c>
      <c r="N156" s="379">
        <v>3</v>
      </c>
      <c r="O156" s="376">
        <v>6</v>
      </c>
      <c r="P156" s="374">
        <f t="shared" si="7"/>
        <v>6600</v>
      </c>
    </row>
    <row r="157" spans="1:16" x14ac:dyDescent="0.2">
      <c r="A157" s="501" t="s">
        <v>1111</v>
      </c>
      <c r="B157" s="372" t="s">
        <v>1112</v>
      </c>
      <c r="C157" s="372" t="s">
        <v>104</v>
      </c>
      <c r="D157" s="373" t="s">
        <v>1113</v>
      </c>
      <c r="E157" s="374">
        <v>2000</v>
      </c>
      <c r="F157" s="373" t="s">
        <v>1209</v>
      </c>
      <c r="G157" s="373" t="s">
        <v>1210</v>
      </c>
      <c r="H157" s="372" t="str">
        <f>VLOOKUP(F157,'[2]reporte_padron_nominal - 2021-0'!$S:$AH,15,FALSE)</f>
        <v>CIRUJANO DENTISTA</v>
      </c>
      <c r="I157" s="372" t="str">
        <f>VLOOKUP(F157,'[2]reporte_padron_nominal - 2021-0'!$S:$AH,14,FALSE)</f>
        <v>Superior completo</v>
      </c>
      <c r="J157" s="372" t="str">
        <f>VLOOKUP(F157,'[2]reporte_padron_nominal - 2021-0'!$S:$AH,16,FALSE)</f>
        <v>TITULO</v>
      </c>
      <c r="K157" s="373">
        <v>1</v>
      </c>
      <c r="L157" s="373">
        <v>1</v>
      </c>
      <c r="M157" s="374">
        <f t="shared" si="6"/>
        <v>2000</v>
      </c>
      <c r="N157" s="379">
        <v>3</v>
      </c>
      <c r="O157" s="376">
        <v>5</v>
      </c>
      <c r="P157" s="374">
        <f t="shared" si="7"/>
        <v>10000</v>
      </c>
    </row>
    <row r="158" spans="1:16" x14ac:dyDescent="0.2">
      <c r="A158" s="501" t="s">
        <v>1111</v>
      </c>
      <c r="B158" s="372" t="s">
        <v>1112</v>
      </c>
      <c r="C158" s="372" t="s">
        <v>104</v>
      </c>
      <c r="D158" s="373" t="s">
        <v>1126</v>
      </c>
      <c r="E158" s="374">
        <v>1200</v>
      </c>
      <c r="F158" s="373" t="s">
        <v>1211</v>
      </c>
      <c r="G158" s="373" t="s">
        <v>1212</v>
      </c>
      <c r="H158" s="372" t="s">
        <v>1172</v>
      </c>
      <c r="I158" s="372" t="str">
        <f>VLOOKUP(F158,'[2]reporte_padron_nominal - 2021-0'!$S:$AH,14,FALSE)</f>
        <v>Secundaria completa</v>
      </c>
      <c r="J158" s="372">
        <f>VLOOKUP(F158,'[2]reporte_padron_nominal - 2021-0'!$S:$AH,16,FALSE)</f>
        <v>0</v>
      </c>
      <c r="K158" s="373">
        <v>4</v>
      </c>
      <c r="L158" s="373">
        <v>12</v>
      </c>
      <c r="M158" s="374">
        <f t="shared" si="6"/>
        <v>14400</v>
      </c>
      <c r="N158" s="379">
        <v>3</v>
      </c>
      <c r="O158" s="376">
        <v>6</v>
      </c>
      <c r="P158" s="374">
        <f t="shared" si="7"/>
        <v>7200</v>
      </c>
    </row>
    <row r="159" spans="1:16" x14ac:dyDescent="0.2">
      <c r="A159" s="501" t="s">
        <v>1111</v>
      </c>
      <c r="B159" s="372" t="s">
        <v>1112</v>
      </c>
      <c r="C159" s="372" t="s">
        <v>104</v>
      </c>
      <c r="D159" s="373" t="s">
        <v>1126</v>
      </c>
      <c r="E159" s="374">
        <v>930</v>
      </c>
      <c r="F159" s="373" t="s">
        <v>1213</v>
      </c>
      <c r="G159" s="373" t="s">
        <v>1214</v>
      </c>
      <c r="H159" s="372" t="s">
        <v>1172</v>
      </c>
      <c r="I159" s="372" t="str">
        <f>VLOOKUP(F159,'[2]reporte_padron_nominal - 2021-0'!$S:$AH,14,FALSE)</f>
        <v>Secundaria completa</v>
      </c>
      <c r="J159" s="372">
        <f>VLOOKUP(F159,'[2]reporte_padron_nominal - 2021-0'!$S:$AH,16,FALSE)</f>
        <v>0</v>
      </c>
      <c r="K159" s="373">
        <v>4</v>
      </c>
      <c r="L159" s="373">
        <v>12</v>
      </c>
      <c r="M159" s="374">
        <f t="shared" si="6"/>
        <v>11160</v>
      </c>
      <c r="N159" s="379">
        <v>3</v>
      </c>
      <c r="O159" s="376">
        <v>6</v>
      </c>
      <c r="P159" s="374">
        <f t="shared" si="7"/>
        <v>5580</v>
      </c>
    </row>
    <row r="160" spans="1:16" x14ac:dyDescent="0.2">
      <c r="A160" s="501" t="s">
        <v>1111</v>
      </c>
      <c r="B160" s="372" t="s">
        <v>1117</v>
      </c>
      <c r="C160" s="377" t="s">
        <v>104</v>
      </c>
      <c r="D160" s="372" t="s">
        <v>1148</v>
      </c>
      <c r="E160" s="374">
        <v>1500</v>
      </c>
      <c r="F160" s="372" t="s">
        <v>1215</v>
      </c>
      <c r="G160" s="372" t="s">
        <v>1216</v>
      </c>
      <c r="H160" s="372" t="str">
        <f>VLOOKUP(F160,'[2]reporte_padron_nominal - 2021-0'!$S:$AH,15,FALSE)</f>
        <v>TECNICO EN ENFERMERIA</v>
      </c>
      <c r="I160" s="372" t="str">
        <f>VLOOKUP(F160,'[2]reporte_padron_nominal - 2021-0'!$S:$AH,14,FALSE)</f>
        <v>Técnico superior completo</v>
      </c>
      <c r="J160" s="372" t="str">
        <f>VLOOKUP(F160,'[2]reporte_padron_nominal - 2021-0'!$S:$AH,16,FALSE)</f>
        <v>TITULO</v>
      </c>
      <c r="K160" s="373"/>
      <c r="L160" s="373" t="s">
        <v>719</v>
      </c>
      <c r="M160" s="372" t="s">
        <v>719</v>
      </c>
      <c r="N160" s="379">
        <v>3</v>
      </c>
      <c r="O160" s="376">
        <v>4</v>
      </c>
      <c r="P160" s="374">
        <v>5800</v>
      </c>
    </row>
    <row r="161" spans="1:16" x14ac:dyDescent="0.2">
      <c r="A161" s="501" t="s">
        <v>1111</v>
      </c>
      <c r="B161" s="372" t="s">
        <v>1112</v>
      </c>
      <c r="C161" s="372" t="s">
        <v>104</v>
      </c>
      <c r="D161" s="373" t="s">
        <v>1154</v>
      </c>
      <c r="E161" s="374">
        <v>2200</v>
      </c>
      <c r="F161" s="373" t="s">
        <v>1217</v>
      </c>
      <c r="G161" s="373" t="s">
        <v>1218</v>
      </c>
      <c r="H161" s="372" t="str">
        <f>VLOOKUP(F161,'[2]reporte_padron_nominal - 2021-0'!$S:$AH,15,FALSE)</f>
        <v>OBSTETRA</v>
      </c>
      <c r="I161" s="372" t="str">
        <f>VLOOKUP(F161,'[2]reporte_padron_nominal - 2021-0'!$S:$AH,14,FALSE)</f>
        <v>Superior completo</v>
      </c>
      <c r="J161" s="372" t="str">
        <f>VLOOKUP(F161,'[2]reporte_padron_nominal - 2021-0'!$S:$AH,16,FALSE)</f>
        <v>TITULO</v>
      </c>
      <c r="K161" s="373">
        <v>1</v>
      </c>
      <c r="L161" s="373">
        <v>3</v>
      </c>
      <c r="M161" s="374">
        <f>E161*L161</f>
        <v>6600</v>
      </c>
      <c r="N161" s="375"/>
      <c r="O161" s="376"/>
      <c r="P161" s="374">
        <f>O161*E161</f>
        <v>0</v>
      </c>
    </row>
    <row r="162" spans="1:16" x14ac:dyDescent="0.2">
      <c r="A162" s="501" t="s">
        <v>1111</v>
      </c>
      <c r="B162" s="372" t="s">
        <v>1117</v>
      </c>
      <c r="C162" s="377" t="s">
        <v>104</v>
      </c>
      <c r="D162" s="372" t="s">
        <v>1133</v>
      </c>
      <c r="E162" s="374">
        <v>4000</v>
      </c>
      <c r="F162" s="372" t="s">
        <v>1217</v>
      </c>
      <c r="G162" s="372" t="s">
        <v>1218</v>
      </c>
      <c r="H162" s="372" t="str">
        <f>VLOOKUP(F162,'[2]reporte_padron_nominal - 2021-0'!$S:$AH,15,FALSE)</f>
        <v>OBSTETRA</v>
      </c>
      <c r="I162" s="372" t="str">
        <f>VLOOKUP(F162,'[2]reporte_padron_nominal - 2021-0'!$S:$AH,14,FALSE)</f>
        <v>Superior completo</v>
      </c>
      <c r="J162" s="372" t="str">
        <f>VLOOKUP(F162,'[2]reporte_padron_nominal - 2021-0'!$S:$AH,16,FALSE)</f>
        <v>TITULO</v>
      </c>
      <c r="K162" s="373">
        <v>1</v>
      </c>
      <c r="L162" s="373">
        <v>3</v>
      </c>
      <c r="M162" s="372">
        <v>12000</v>
      </c>
      <c r="N162" s="379">
        <v>3</v>
      </c>
      <c r="O162" s="376">
        <v>6</v>
      </c>
      <c r="P162" s="374">
        <v>22500</v>
      </c>
    </row>
    <row r="163" spans="1:16" x14ac:dyDescent="0.2">
      <c r="A163" s="501" t="s">
        <v>1111</v>
      </c>
      <c r="B163" s="372" t="s">
        <v>1112</v>
      </c>
      <c r="C163" s="372" t="s">
        <v>104</v>
      </c>
      <c r="D163" s="373" t="s">
        <v>1219</v>
      </c>
      <c r="E163" s="374">
        <v>2000</v>
      </c>
      <c r="F163" s="373" t="s">
        <v>1220</v>
      </c>
      <c r="G163" s="373" t="s">
        <v>1221</v>
      </c>
      <c r="H163" s="372" t="str">
        <f>VLOOKUP(F163,'[2]reporte_padron_nominal - 2021-0'!$S:$AH,15,FALSE)</f>
        <v>CONTABILIDAD Y FINANZAS</v>
      </c>
      <c r="I163" s="372" t="str">
        <f>VLOOKUP(F163,'[2]reporte_padron_nominal - 2021-0'!$S:$AH,14,FALSE)</f>
        <v>Superior completo</v>
      </c>
      <c r="J163" s="372" t="str">
        <f>VLOOKUP(F163,'[2]reporte_padron_nominal - 2021-0'!$S:$AH,16,FALSE)</f>
        <v>TITULO</v>
      </c>
      <c r="K163" s="373">
        <v>4</v>
      </c>
      <c r="L163" s="373">
        <v>12</v>
      </c>
      <c r="M163" s="374">
        <f>E163*L163</f>
        <v>24000</v>
      </c>
      <c r="N163" s="379">
        <v>1</v>
      </c>
      <c r="O163" s="376">
        <v>1</v>
      </c>
      <c r="P163" s="374">
        <f>O163*E163</f>
        <v>2000</v>
      </c>
    </row>
    <row r="164" spans="1:16" x14ac:dyDescent="0.2">
      <c r="A164" s="501" t="s">
        <v>1111</v>
      </c>
      <c r="B164" s="372" t="s">
        <v>1117</v>
      </c>
      <c r="C164" s="377" t="s">
        <v>104</v>
      </c>
      <c r="D164" s="372" t="s">
        <v>1129</v>
      </c>
      <c r="E164" s="374">
        <v>2500</v>
      </c>
      <c r="F164" s="372" t="s">
        <v>1222</v>
      </c>
      <c r="G164" s="372" t="s">
        <v>1223</v>
      </c>
      <c r="H164" s="372" t="str">
        <f>VLOOKUP(F164,'[2]reporte_padron_nominal - 2021-0'!$S:$AH,15,FALSE)</f>
        <v>TECNICO EN ENFERMERIA</v>
      </c>
      <c r="I164" s="372" t="str">
        <f>VLOOKUP(F164,'[2]reporte_padron_nominal - 2021-0'!$S:$AH,14,FALSE)</f>
        <v>Técnico superior completo</v>
      </c>
      <c r="J164" s="372" t="str">
        <f>VLOOKUP(F164,'[2]reporte_padron_nominal - 2021-0'!$S:$AH,16,FALSE)</f>
        <v>TITULO</v>
      </c>
      <c r="K164" s="373">
        <v>4</v>
      </c>
      <c r="L164" s="373">
        <v>7</v>
      </c>
      <c r="M164" s="372">
        <v>18000</v>
      </c>
      <c r="N164" s="379">
        <v>3</v>
      </c>
      <c r="O164" s="376">
        <v>6</v>
      </c>
      <c r="P164" s="374">
        <v>15300</v>
      </c>
    </row>
    <row r="165" spans="1:16" x14ac:dyDescent="0.2">
      <c r="A165" s="501" t="s">
        <v>1111</v>
      </c>
      <c r="B165" s="372" t="s">
        <v>1117</v>
      </c>
      <c r="C165" s="377" t="s">
        <v>104</v>
      </c>
      <c r="D165" s="372" t="s">
        <v>1148</v>
      </c>
      <c r="E165" s="374">
        <v>1500</v>
      </c>
      <c r="F165" s="372" t="s">
        <v>1224</v>
      </c>
      <c r="G165" s="372" t="s">
        <v>1225</v>
      </c>
      <c r="H165" s="372" t="str">
        <f>VLOOKUP(F165,'[2]reporte_padron_nominal - 2021-0'!$S:$AH,15,FALSE)</f>
        <v>TECNICO EN ENFERMERIA</v>
      </c>
      <c r="I165" s="372" t="str">
        <f>VLOOKUP(F165,'[2]reporte_padron_nominal - 2021-0'!$S:$AH,14,FALSE)</f>
        <v>Técnico superior completo</v>
      </c>
      <c r="J165" s="372" t="str">
        <f>VLOOKUP(F165,'[2]reporte_padron_nominal - 2021-0'!$S:$AH,16,FALSE)</f>
        <v>EGRESADO</v>
      </c>
      <c r="K165" s="373">
        <v>1</v>
      </c>
      <c r="L165" s="373">
        <v>3</v>
      </c>
      <c r="M165" s="372">
        <v>4500</v>
      </c>
      <c r="N165" s="379">
        <v>1</v>
      </c>
      <c r="O165" s="376">
        <v>2</v>
      </c>
      <c r="P165" s="374">
        <v>3000</v>
      </c>
    </row>
    <row r="166" spans="1:16" x14ac:dyDescent="0.2">
      <c r="A166" s="501" t="s">
        <v>1111</v>
      </c>
      <c r="B166" s="372" t="s">
        <v>1117</v>
      </c>
      <c r="C166" s="377" t="s">
        <v>104</v>
      </c>
      <c r="D166" s="372" t="s">
        <v>1138</v>
      </c>
      <c r="E166" s="374">
        <v>4000</v>
      </c>
      <c r="F166" s="372" t="s">
        <v>1226</v>
      </c>
      <c r="G166" s="372" t="s">
        <v>1227</v>
      </c>
      <c r="H166" s="372" t="str">
        <f>VLOOKUP(F166,'[2]reporte_padron_nominal - 2021-0'!$S:$AH,15,FALSE)</f>
        <v>BIOLOGO</v>
      </c>
      <c r="I166" s="372" t="str">
        <f>VLOOKUP(F166,'[2]reporte_padron_nominal - 2021-0'!$S:$AH,14,FALSE)</f>
        <v>Superior completo</v>
      </c>
      <c r="J166" s="372" t="str">
        <f>VLOOKUP(F166,'[2]reporte_padron_nominal - 2021-0'!$S:$AH,16,FALSE)</f>
        <v>TITULO</v>
      </c>
      <c r="K166" s="373"/>
      <c r="L166" s="373" t="s">
        <v>719</v>
      </c>
      <c r="M166" s="372" t="s">
        <v>719</v>
      </c>
      <c r="N166" s="379">
        <v>1</v>
      </c>
      <c r="O166" s="376">
        <v>2</v>
      </c>
      <c r="P166" s="374">
        <v>8000</v>
      </c>
    </row>
    <row r="167" spans="1:16" x14ac:dyDescent="0.2">
      <c r="A167" s="501" t="s">
        <v>1111</v>
      </c>
      <c r="B167" s="372" t="s">
        <v>1117</v>
      </c>
      <c r="C167" s="377" t="s">
        <v>104</v>
      </c>
      <c r="D167" s="372" t="s">
        <v>1228</v>
      </c>
      <c r="E167" s="374">
        <v>4000</v>
      </c>
      <c r="F167" s="372" t="s">
        <v>1229</v>
      </c>
      <c r="G167" s="372" t="s">
        <v>1230</v>
      </c>
      <c r="H167" s="372" t="str">
        <f>VLOOKUP(F167,'[2]reporte_padron_nominal - 2021-0'!$S:$AH,15,FALSE)</f>
        <v>QUIMICO FARMACEUTICO</v>
      </c>
      <c r="I167" s="372" t="str">
        <f>VLOOKUP(F167,'[2]reporte_padron_nominal - 2021-0'!$S:$AH,14,FALSE)</f>
        <v>Superior completo</v>
      </c>
      <c r="J167" s="372" t="str">
        <f>VLOOKUP(F167,'[2]reporte_padron_nominal - 2021-0'!$S:$AH,16,FALSE)</f>
        <v>TITULO</v>
      </c>
      <c r="K167" s="373">
        <v>1</v>
      </c>
      <c r="L167" s="373">
        <v>3</v>
      </c>
      <c r="M167" s="372">
        <v>12000</v>
      </c>
      <c r="N167" s="379">
        <v>3</v>
      </c>
      <c r="O167" s="376">
        <v>6</v>
      </c>
      <c r="P167" s="374">
        <v>22500</v>
      </c>
    </row>
    <row r="168" spans="1:16" x14ac:dyDescent="0.2">
      <c r="A168" s="501" t="s">
        <v>1111</v>
      </c>
      <c r="B168" s="372" t="s">
        <v>1112</v>
      </c>
      <c r="C168" s="372" t="s">
        <v>104</v>
      </c>
      <c r="D168" s="373" t="s">
        <v>1186</v>
      </c>
      <c r="E168" s="374">
        <v>1800</v>
      </c>
      <c r="F168" s="373" t="s">
        <v>1231</v>
      </c>
      <c r="G168" s="373" t="s">
        <v>1232</v>
      </c>
      <c r="H168" s="372" t="str">
        <f>VLOOKUP(F168,'[2]reporte_padron_nominal - 2021-0'!$S:$AH,15,FALSE)</f>
        <v>INGENIERO SISTEMAS INFORMATICOS</v>
      </c>
      <c r="I168" s="372" t="str">
        <f>VLOOKUP(F168,'[2]reporte_padron_nominal - 2021-0'!$S:$AH,14,FALSE)</f>
        <v>Superior completo</v>
      </c>
      <c r="J168" s="372" t="str">
        <f>VLOOKUP(F168,'[2]reporte_padron_nominal - 2021-0'!$S:$AH,16,FALSE)</f>
        <v>BACHILLER</v>
      </c>
      <c r="K168" s="373">
        <v>4</v>
      </c>
      <c r="L168" s="373">
        <v>12</v>
      </c>
      <c r="M168" s="374">
        <f>E168*L168</f>
        <v>21600</v>
      </c>
      <c r="N168" s="379">
        <v>3</v>
      </c>
      <c r="O168" s="376">
        <v>6</v>
      </c>
      <c r="P168" s="374">
        <f>O168*E168</f>
        <v>10800</v>
      </c>
    </row>
    <row r="169" spans="1:16" x14ac:dyDescent="0.2">
      <c r="A169" s="501" t="s">
        <v>1111</v>
      </c>
      <c r="B169" s="372" t="s">
        <v>1117</v>
      </c>
      <c r="C169" s="377" t="s">
        <v>104</v>
      </c>
      <c r="D169" s="372" t="s">
        <v>1118</v>
      </c>
      <c r="E169" s="374">
        <v>4000</v>
      </c>
      <c r="F169" s="372" t="s">
        <v>1233</v>
      </c>
      <c r="G169" s="372" t="s">
        <v>1234</v>
      </c>
      <c r="H169" s="372" t="str">
        <f>VLOOKUP(F169,'[2]reporte_padron_nominal - 2021-0'!$S:$AH,15,FALSE)</f>
        <v>ENFERMERA(O)</v>
      </c>
      <c r="I169" s="372" t="str">
        <f>VLOOKUP(F169,'[2]reporte_padron_nominal - 2021-0'!$S:$AH,14,FALSE)</f>
        <v>Superior completo</v>
      </c>
      <c r="J169" s="372" t="str">
        <f>VLOOKUP(F169,'[2]reporte_padron_nominal - 2021-0'!$S:$AH,16,FALSE)</f>
        <v>TITULO</v>
      </c>
      <c r="K169" s="373">
        <v>1</v>
      </c>
      <c r="L169" s="373">
        <v>2</v>
      </c>
      <c r="M169" s="372">
        <v>8000</v>
      </c>
      <c r="N169" s="379">
        <v>3</v>
      </c>
      <c r="O169" s="376">
        <v>6</v>
      </c>
      <c r="P169" s="374">
        <v>22500</v>
      </c>
    </row>
    <row r="170" spans="1:16" x14ac:dyDescent="0.2">
      <c r="A170" s="501" t="s">
        <v>1111</v>
      </c>
      <c r="B170" s="372" t="s">
        <v>1117</v>
      </c>
      <c r="C170" s="377" t="s">
        <v>104</v>
      </c>
      <c r="D170" s="372" t="s">
        <v>1118</v>
      </c>
      <c r="E170" s="374">
        <v>4000</v>
      </c>
      <c r="F170" s="372" t="s">
        <v>1235</v>
      </c>
      <c r="G170" s="372" t="s">
        <v>1236</v>
      </c>
      <c r="H170" s="372" t="s">
        <v>1118</v>
      </c>
      <c r="I170" s="372" t="s">
        <v>1116</v>
      </c>
      <c r="J170" s="372" t="s">
        <v>769</v>
      </c>
      <c r="K170" s="373">
        <v>1</v>
      </c>
      <c r="L170" s="373">
        <v>3</v>
      </c>
      <c r="M170" s="372">
        <v>12000</v>
      </c>
      <c r="N170" s="375"/>
      <c r="O170" s="376" t="s">
        <v>719</v>
      </c>
      <c r="P170" s="374" t="s">
        <v>719</v>
      </c>
    </row>
    <row r="171" spans="1:16" x14ac:dyDescent="0.2">
      <c r="A171" s="501" t="s">
        <v>1111</v>
      </c>
      <c r="B171" s="372" t="s">
        <v>1117</v>
      </c>
      <c r="C171" s="377" t="s">
        <v>104</v>
      </c>
      <c r="D171" s="372" t="s">
        <v>1228</v>
      </c>
      <c r="E171" s="374">
        <v>5500</v>
      </c>
      <c r="F171" s="372" t="s">
        <v>1237</v>
      </c>
      <c r="G171" s="372" t="s">
        <v>1238</v>
      </c>
      <c r="H171" s="372" t="s">
        <v>1228</v>
      </c>
      <c r="I171" s="372" t="s">
        <v>1116</v>
      </c>
      <c r="J171" s="372" t="s">
        <v>769</v>
      </c>
      <c r="K171" s="373">
        <v>1</v>
      </c>
      <c r="L171" s="373">
        <v>3</v>
      </c>
      <c r="M171" s="372">
        <v>13306.45</v>
      </c>
      <c r="N171" s="379">
        <v>3</v>
      </c>
      <c r="O171" s="376">
        <v>4</v>
      </c>
      <c r="P171" s="374">
        <v>14433.33</v>
      </c>
    </row>
    <row r="172" spans="1:16" x14ac:dyDescent="0.2">
      <c r="A172" s="501" t="s">
        <v>1111</v>
      </c>
      <c r="B172" s="372" t="s">
        <v>1112</v>
      </c>
      <c r="C172" s="372" t="s">
        <v>104</v>
      </c>
      <c r="D172" s="373" t="s">
        <v>1239</v>
      </c>
      <c r="E172" s="374">
        <v>1600</v>
      </c>
      <c r="F172" s="373" t="s">
        <v>1240</v>
      </c>
      <c r="G172" s="373" t="s">
        <v>1241</v>
      </c>
      <c r="H172" s="372" t="s">
        <v>1242</v>
      </c>
      <c r="I172" s="372" t="s">
        <v>1132</v>
      </c>
      <c r="J172" s="372" t="s">
        <v>769</v>
      </c>
      <c r="K172" s="373">
        <v>4</v>
      </c>
      <c r="L172" s="373">
        <v>12</v>
      </c>
      <c r="M172" s="374">
        <f>E172*L172</f>
        <v>19200</v>
      </c>
      <c r="N172" s="379">
        <v>1</v>
      </c>
      <c r="O172" s="376">
        <v>1</v>
      </c>
      <c r="P172" s="374">
        <f t="shared" ref="P172:P179" si="8">O172*E172</f>
        <v>1600</v>
      </c>
    </row>
    <row r="173" spans="1:16" x14ac:dyDescent="0.2">
      <c r="A173" s="501" t="s">
        <v>1111</v>
      </c>
      <c r="B173" s="372" t="s">
        <v>1112</v>
      </c>
      <c r="C173" s="377" t="s">
        <v>104</v>
      </c>
      <c r="D173" s="379" t="s">
        <v>1118</v>
      </c>
      <c r="E173" s="378">
        <v>2000</v>
      </c>
      <c r="F173" s="377" t="s">
        <v>1243</v>
      </c>
      <c r="G173" s="377" t="s">
        <v>1244</v>
      </c>
      <c r="H173" s="372" t="str">
        <f>VLOOKUP(F173,'[2]reporte_padron_nominal - 2021-0'!$S:$AH,15,FALSE)</f>
        <v>ENFERMERA(O)</v>
      </c>
      <c r="I173" s="372" t="str">
        <f>VLOOKUP(F173,'[2]reporte_padron_nominal - 2021-0'!$S:$AH,14,FALSE)</f>
        <v>Superior completo</v>
      </c>
      <c r="J173" s="372" t="str">
        <f>VLOOKUP(F173,'[2]reporte_padron_nominal - 2021-0'!$S:$AH,16,FALSE)</f>
        <v>TITULO</v>
      </c>
      <c r="K173" s="379"/>
      <c r="L173" s="379"/>
      <c r="M173" s="377"/>
      <c r="N173" s="379">
        <v>3</v>
      </c>
      <c r="O173" s="380">
        <v>4</v>
      </c>
      <c r="P173" s="374">
        <f t="shared" si="8"/>
        <v>8000</v>
      </c>
    </row>
    <row r="174" spans="1:16" x14ac:dyDescent="0.2">
      <c r="A174" s="501" t="s">
        <v>1111</v>
      </c>
      <c r="B174" s="372" t="s">
        <v>1112</v>
      </c>
      <c r="C174" s="372" t="s">
        <v>104</v>
      </c>
      <c r="D174" s="373" t="s">
        <v>1118</v>
      </c>
      <c r="E174" s="374">
        <v>2100</v>
      </c>
      <c r="F174" s="373" t="s">
        <v>1245</v>
      </c>
      <c r="G174" s="373" t="s">
        <v>1246</v>
      </c>
      <c r="H174" s="372" t="str">
        <f>VLOOKUP(F174,'[2]reporte_padron_nominal - 2021-0'!$S:$AH,15,FALSE)</f>
        <v>ENFERMERA(O)</v>
      </c>
      <c r="I174" s="372" t="str">
        <f>VLOOKUP(F174,'[2]reporte_padron_nominal - 2021-0'!$S:$AH,14,FALSE)</f>
        <v>Superior completo</v>
      </c>
      <c r="J174" s="372" t="str">
        <f>VLOOKUP(F174,'[2]reporte_padron_nominal - 2021-0'!$S:$AH,16,FALSE)</f>
        <v>TITULO</v>
      </c>
      <c r="K174" s="373">
        <v>4</v>
      </c>
      <c r="L174" s="373">
        <v>12</v>
      </c>
      <c r="M174" s="374">
        <f t="shared" ref="M174:M179" si="9">E174*L174</f>
        <v>25200</v>
      </c>
      <c r="N174" s="379">
        <v>3</v>
      </c>
      <c r="O174" s="376">
        <v>6</v>
      </c>
      <c r="P174" s="374">
        <f t="shared" si="8"/>
        <v>12600</v>
      </c>
    </row>
    <row r="175" spans="1:16" x14ac:dyDescent="0.2">
      <c r="A175" s="501" t="s">
        <v>1111</v>
      </c>
      <c r="B175" s="372" t="s">
        <v>1112</v>
      </c>
      <c r="C175" s="372" t="s">
        <v>104</v>
      </c>
      <c r="D175" s="373" t="s">
        <v>1193</v>
      </c>
      <c r="E175" s="374">
        <v>1200</v>
      </c>
      <c r="F175" s="373" t="s">
        <v>1247</v>
      </c>
      <c r="G175" s="373" t="s">
        <v>1248</v>
      </c>
      <c r="H175" s="372" t="s">
        <v>1172</v>
      </c>
      <c r="I175" s="372" t="str">
        <f>VLOOKUP(F175,'[2]reporte_padron_nominal - 2021-0'!$S:$AH,14,FALSE)</f>
        <v>Secundaria completa</v>
      </c>
      <c r="J175" s="372">
        <f>VLOOKUP(F175,'[2]reporte_padron_nominal - 2021-0'!$S:$AH,16,FALSE)</f>
        <v>0</v>
      </c>
      <c r="K175" s="373">
        <v>4</v>
      </c>
      <c r="L175" s="373">
        <v>12</v>
      </c>
      <c r="M175" s="374">
        <f t="shared" si="9"/>
        <v>14400</v>
      </c>
      <c r="N175" s="379">
        <v>3</v>
      </c>
      <c r="O175" s="376">
        <v>6</v>
      </c>
      <c r="P175" s="374">
        <f t="shared" si="8"/>
        <v>7200</v>
      </c>
    </row>
    <row r="176" spans="1:16" x14ac:dyDescent="0.2">
      <c r="A176" s="501" t="s">
        <v>1111</v>
      </c>
      <c r="B176" s="372" t="s">
        <v>1112</v>
      </c>
      <c r="C176" s="372" t="s">
        <v>104</v>
      </c>
      <c r="D176" s="373" t="s">
        <v>925</v>
      </c>
      <c r="E176" s="374">
        <v>2200</v>
      </c>
      <c r="F176" s="373" t="s">
        <v>1249</v>
      </c>
      <c r="G176" s="373" t="s">
        <v>1250</v>
      </c>
      <c r="H176" s="372" t="s">
        <v>1154</v>
      </c>
      <c r="I176" s="372" t="s">
        <v>1116</v>
      </c>
      <c r="J176" s="372" t="s">
        <v>769</v>
      </c>
      <c r="K176" s="373">
        <v>3</v>
      </c>
      <c r="L176" s="373">
        <v>4</v>
      </c>
      <c r="M176" s="374">
        <f t="shared" si="9"/>
        <v>8800</v>
      </c>
      <c r="N176" s="375"/>
      <c r="O176" s="376"/>
      <c r="P176" s="374">
        <f t="shared" si="8"/>
        <v>0</v>
      </c>
    </row>
    <row r="177" spans="1:16" x14ac:dyDescent="0.2">
      <c r="A177" s="501" t="s">
        <v>1111</v>
      </c>
      <c r="B177" s="372" t="s">
        <v>1112</v>
      </c>
      <c r="C177" s="372" t="s">
        <v>104</v>
      </c>
      <c r="D177" s="373" t="s">
        <v>1126</v>
      </c>
      <c r="E177" s="374">
        <v>1200</v>
      </c>
      <c r="F177" s="373" t="s">
        <v>1251</v>
      </c>
      <c r="G177" s="373" t="s">
        <v>1252</v>
      </c>
      <c r="H177" s="372" t="str">
        <f>VLOOKUP(F177,'[2]reporte_padron_nominal - 2021-0'!$S:$AH,15,FALSE)</f>
        <v>TECNICO AGROPECUARIO</v>
      </c>
      <c r="I177" s="372" t="str">
        <f>VLOOKUP(F177,'[2]reporte_padron_nominal - 2021-0'!$S:$AH,14,FALSE)</f>
        <v>Técnico superior completo</v>
      </c>
      <c r="J177" s="372" t="str">
        <f>VLOOKUP(F177,'[2]reporte_padron_nominal - 2021-0'!$S:$AH,16,FALSE)</f>
        <v>EGRESADO</v>
      </c>
      <c r="K177" s="373">
        <v>4</v>
      </c>
      <c r="L177" s="373">
        <v>7</v>
      </c>
      <c r="M177" s="374">
        <f t="shared" si="9"/>
        <v>8400</v>
      </c>
      <c r="N177" s="379">
        <v>3</v>
      </c>
      <c r="O177" s="376">
        <v>6</v>
      </c>
      <c r="P177" s="374">
        <f t="shared" si="8"/>
        <v>7200</v>
      </c>
    </row>
    <row r="178" spans="1:16" x14ac:dyDescent="0.2">
      <c r="A178" s="501" t="s">
        <v>1111</v>
      </c>
      <c r="B178" s="372" t="s">
        <v>1112</v>
      </c>
      <c r="C178" s="372" t="s">
        <v>104</v>
      </c>
      <c r="D178" s="373" t="s">
        <v>1129</v>
      </c>
      <c r="E178" s="374">
        <v>1100</v>
      </c>
      <c r="F178" s="373" t="s">
        <v>1253</v>
      </c>
      <c r="G178" s="373" t="s">
        <v>1254</v>
      </c>
      <c r="H178" s="372" t="str">
        <f>VLOOKUP(F178,'[2]reporte_padron_nominal - 2021-0'!$S:$AH,15,FALSE)</f>
        <v>TECNICO EN ENFERMERIA</v>
      </c>
      <c r="I178" s="372" t="str">
        <f>VLOOKUP(F178,'[2]reporte_padron_nominal - 2021-0'!$S:$AH,14,FALSE)</f>
        <v>Técnico superior completo</v>
      </c>
      <c r="J178" s="372" t="str">
        <f>VLOOKUP(F178,'[2]reporte_padron_nominal - 2021-0'!$S:$AH,16,FALSE)</f>
        <v>TITULO</v>
      </c>
      <c r="K178" s="373">
        <v>4</v>
      </c>
      <c r="L178" s="373">
        <v>12</v>
      </c>
      <c r="M178" s="374">
        <f t="shared" si="9"/>
        <v>13200</v>
      </c>
      <c r="N178" s="379">
        <v>3</v>
      </c>
      <c r="O178" s="376">
        <v>6</v>
      </c>
      <c r="P178" s="374">
        <f t="shared" si="8"/>
        <v>6600</v>
      </c>
    </row>
    <row r="179" spans="1:16" x14ac:dyDescent="0.2">
      <c r="A179" s="501" t="s">
        <v>1111</v>
      </c>
      <c r="B179" s="372" t="s">
        <v>1112</v>
      </c>
      <c r="C179" s="372" t="s">
        <v>104</v>
      </c>
      <c r="D179" s="373" t="s">
        <v>1177</v>
      </c>
      <c r="E179" s="374">
        <v>1100</v>
      </c>
      <c r="F179" s="373" t="s">
        <v>1255</v>
      </c>
      <c r="G179" s="373" t="s">
        <v>1256</v>
      </c>
      <c r="H179" s="372" t="str">
        <f>VLOOKUP(F179,'[2]reporte_padron_nominal - 2021-0'!$S:$AH,15,FALSE)</f>
        <v>TECNICO EN ENFERMERIA</v>
      </c>
      <c r="I179" s="372" t="str">
        <f>VLOOKUP(F179,'[2]reporte_padron_nominal - 2021-0'!$S:$AH,14,FALSE)</f>
        <v>Técnico superior completo</v>
      </c>
      <c r="J179" s="372" t="str">
        <f>VLOOKUP(F179,'[2]reporte_padron_nominal - 2021-0'!$S:$AH,16,FALSE)</f>
        <v>EGRESADO</v>
      </c>
      <c r="K179" s="373">
        <v>4</v>
      </c>
      <c r="L179" s="373">
        <v>12</v>
      </c>
      <c r="M179" s="374">
        <f t="shared" si="9"/>
        <v>13200</v>
      </c>
      <c r="N179" s="379">
        <v>3</v>
      </c>
      <c r="O179" s="376">
        <v>6</v>
      </c>
      <c r="P179" s="374">
        <f t="shared" si="8"/>
        <v>6600</v>
      </c>
    </row>
    <row r="180" spans="1:16" x14ac:dyDescent="0.2">
      <c r="A180" s="501" t="s">
        <v>1111</v>
      </c>
      <c r="B180" s="372" t="s">
        <v>1117</v>
      </c>
      <c r="C180" s="377" t="s">
        <v>104</v>
      </c>
      <c r="D180" s="372" t="s">
        <v>1145</v>
      </c>
      <c r="E180" s="374">
        <v>3000</v>
      </c>
      <c r="F180" s="372" t="s">
        <v>1257</v>
      </c>
      <c r="G180" s="372" t="s">
        <v>1258</v>
      </c>
      <c r="H180" s="372" t="str">
        <f>VLOOKUP(F180,'[2]reporte_padron_nominal - 2021-0'!$S:$AH,15,FALSE)</f>
        <v>NUTRICIONISTA</v>
      </c>
      <c r="I180" s="372" t="str">
        <f>VLOOKUP(F180,'[2]reporte_padron_nominal - 2021-0'!$S:$AH,14,FALSE)</f>
        <v>Superior completo</v>
      </c>
      <c r="J180" s="372" t="str">
        <f>VLOOKUP(F180,'[2]reporte_padron_nominal - 2021-0'!$S:$AH,16,FALSE)</f>
        <v>TITULO</v>
      </c>
      <c r="K180" s="373"/>
      <c r="L180" s="373" t="s">
        <v>719</v>
      </c>
      <c r="M180" s="372" t="s">
        <v>719</v>
      </c>
      <c r="N180" s="379">
        <v>3</v>
      </c>
      <c r="O180" s="376">
        <v>5</v>
      </c>
      <c r="P180" s="374">
        <v>15450</v>
      </c>
    </row>
    <row r="181" spans="1:16" x14ac:dyDescent="0.2">
      <c r="A181" s="501" t="s">
        <v>1111</v>
      </c>
      <c r="B181" s="372" t="s">
        <v>1117</v>
      </c>
      <c r="C181" s="377" t="s">
        <v>104</v>
      </c>
      <c r="D181" s="372" t="s">
        <v>1145</v>
      </c>
      <c r="E181" s="374">
        <v>3000</v>
      </c>
      <c r="F181" s="372" t="s">
        <v>1259</v>
      </c>
      <c r="G181" s="372" t="s">
        <v>1260</v>
      </c>
      <c r="H181" s="372" t="s">
        <v>1145</v>
      </c>
      <c r="I181" s="372" t="s">
        <v>1116</v>
      </c>
      <c r="J181" s="372" t="s">
        <v>769</v>
      </c>
      <c r="K181" s="373">
        <v>1</v>
      </c>
      <c r="L181" s="373">
        <v>3</v>
      </c>
      <c r="M181" s="372">
        <v>12000</v>
      </c>
      <c r="N181" s="379">
        <v>1</v>
      </c>
      <c r="O181" s="376">
        <v>1</v>
      </c>
      <c r="P181" s="374">
        <v>4000</v>
      </c>
    </row>
    <row r="182" spans="1:16" x14ac:dyDescent="0.2">
      <c r="A182" s="501" t="s">
        <v>1111</v>
      </c>
      <c r="B182" s="372" t="s">
        <v>1117</v>
      </c>
      <c r="C182" s="377" t="s">
        <v>104</v>
      </c>
      <c r="D182" s="372" t="s">
        <v>1118</v>
      </c>
      <c r="E182" s="374">
        <v>4000</v>
      </c>
      <c r="F182" s="372" t="s">
        <v>1261</v>
      </c>
      <c r="G182" s="372" t="s">
        <v>1262</v>
      </c>
      <c r="H182" s="372" t="str">
        <f>VLOOKUP(F182,'[2]reporte_padron_nominal - 2021-0'!$S:$AH,15,FALSE)</f>
        <v>ENFERMERA(O)</v>
      </c>
      <c r="I182" s="372" t="str">
        <f>VLOOKUP(F182,'[2]reporte_padron_nominal - 2021-0'!$S:$AH,14,FALSE)</f>
        <v>Superior completo</v>
      </c>
      <c r="J182" s="372" t="str">
        <f>VLOOKUP(F182,'[2]reporte_padron_nominal - 2021-0'!$S:$AH,16,FALSE)</f>
        <v>TITULO</v>
      </c>
      <c r="K182" s="373"/>
      <c r="L182" s="373" t="s">
        <v>719</v>
      </c>
      <c r="M182" s="372" t="s">
        <v>719</v>
      </c>
      <c r="N182" s="379">
        <v>1</v>
      </c>
      <c r="O182" s="376">
        <v>3</v>
      </c>
      <c r="P182" s="374">
        <v>12000</v>
      </c>
    </row>
    <row r="183" spans="1:16" x14ac:dyDescent="0.2">
      <c r="A183" s="501" t="s">
        <v>1111</v>
      </c>
      <c r="B183" s="372" t="s">
        <v>1112</v>
      </c>
      <c r="C183" s="377" t="s">
        <v>104</v>
      </c>
      <c r="D183" s="379" t="s">
        <v>1263</v>
      </c>
      <c r="E183" s="378">
        <v>2500</v>
      </c>
      <c r="F183" s="377" t="s">
        <v>1264</v>
      </c>
      <c r="G183" s="377" t="s">
        <v>1265</v>
      </c>
      <c r="H183" s="372" t="str">
        <f>VLOOKUP(F183,'[2]reporte_padron_nominal - 2021-0'!$S:$AH,15,FALSE)</f>
        <v>QUIMICO FARMACEUTICO</v>
      </c>
      <c r="I183" s="372" t="str">
        <f>VLOOKUP(F183,'[2]reporte_padron_nominal - 2021-0'!$S:$AH,14,FALSE)</f>
        <v>Superior completo</v>
      </c>
      <c r="J183" s="372" t="str">
        <f>VLOOKUP(F183,'[2]reporte_padron_nominal - 2021-0'!$S:$AH,16,FALSE)</f>
        <v>TITULO</v>
      </c>
      <c r="K183" s="379"/>
      <c r="L183" s="379"/>
      <c r="M183" s="377"/>
      <c r="N183" s="379">
        <v>1</v>
      </c>
      <c r="O183" s="380">
        <v>3</v>
      </c>
      <c r="P183" s="374">
        <f>O183*E183</f>
        <v>7500</v>
      </c>
    </row>
    <row r="184" spans="1:16" x14ac:dyDescent="0.2">
      <c r="A184" s="501" t="s">
        <v>1111</v>
      </c>
      <c r="B184" s="372" t="s">
        <v>1117</v>
      </c>
      <c r="C184" s="377" t="s">
        <v>104</v>
      </c>
      <c r="D184" s="372" t="s">
        <v>1129</v>
      </c>
      <c r="E184" s="374">
        <v>2500</v>
      </c>
      <c r="F184" s="372" t="s">
        <v>1266</v>
      </c>
      <c r="G184" s="372" t="s">
        <v>1267</v>
      </c>
      <c r="H184" s="372" t="str">
        <f>VLOOKUP(F184,'[2]reporte_padron_nominal - 2021-0'!$S:$AH,15,FALSE)</f>
        <v>TECNICO EN ENFERMERIA</v>
      </c>
      <c r="I184" s="372" t="str">
        <f>VLOOKUP(F184,'[2]reporte_padron_nominal - 2021-0'!$S:$AH,14,FALSE)</f>
        <v>Técnico superior completo</v>
      </c>
      <c r="J184" s="372" t="str">
        <f>VLOOKUP(F184,'[2]reporte_padron_nominal - 2021-0'!$S:$AH,16,FALSE)</f>
        <v>EGRESADO</v>
      </c>
      <c r="K184" s="373">
        <v>3</v>
      </c>
      <c r="L184" s="373">
        <v>4</v>
      </c>
      <c r="M184" s="372">
        <v>10600</v>
      </c>
      <c r="N184" s="379">
        <v>3</v>
      </c>
      <c r="O184" s="376">
        <v>6</v>
      </c>
      <c r="P184" s="374">
        <v>15058.06</v>
      </c>
    </row>
    <row r="185" spans="1:16" x14ac:dyDescent="0.2">
      <c r="A185" s="501" t="s">
        <v>1111</v>
      </c>
      <c r="B185" s="372" t="s">
        <v>1112</v>
      </c>
      <c r="C185" s="377" t="s">
        <v>104</v>
      </c>
      <c r="D185" s="379" t="s">
        <v>1228</v>
      </c>
      <c r="E185" s="378">
        <v>2000</v>
      </c>
      <c r="F185" s="377" t="s">
        <v>1268</v>
      </c>
      <c r="G185" s="377" t="s">
        <v>1269</v>
      </c>
      <c r="H185" s="372" t="str">
        <f>VLOOKUP(F185,'[2]reporte_padron_nominal - 2021-0'!$S:$AH,15,FALSE)</f>
        <v>QUIMICO FARMACEUTICO</v>
      </c>
      <c r="I185" s="372" t="str">
        <f>VLOOKUP(F185,'[2]reporte_padron_nominal - 2021-0'!$S:$AH,14,FALSE)</f>
        <v>Superior completo</v>
      </c>
      <c r="J185" s="372" t="str">
        <f>VLOOKUP(F185,'[2]reporte_padron_nominal - 2021-0'!$S:$AH,16,FALSE)</f>
        <v>TITULO</v>
      </c>
      <c r="K185" s="379"/>
      <c r="L185" s="379"/>
      <c r="M185" s="377"/>
      <c r="N185" s="379">
        <v>1</v>
      </c>
      <c r="O185" s="380">
        <v>1</v>
      </c>
      <c r="P185" s="374">
        <f>O185*E185</f>
        <v>2000</v>
      </c>
    </row>
    <row r="186" spans="1:16" x14ac:dyDescent="0.2">
      <c r="A186" s="501" t="s">
        <v>1111</v>
      </c>
      <c r="B186" s="372" t="s">
        <v>1112</v>
      </c>
      <c r="C186" s="372" t="s">
        <v>104</v>
      </c>
      <c r="D186" s="373" t="s">
        <v>1270</v>
      </c>
      <c r="E186" s="374">
        <v>2500</v>
      </c>
      <c r="F186" s="373" t="s">
        <v>1271</v>
      </c>
      <c r="G186" s="373" t="s">
        <v>1272</v>
      </c>
      <c r="H186" s="372" t="str">
        <f>VLOOKUP(F186,'[2]reporte_padron_nominal - 2021-0'!$S:$AH,15,FALSE)</f>
        <v>TRABAJADOR(A) SOCIAL</v>
      </c>
      <c r="I186" s="372" t="str">
        <f>VLOOKUP(F186,'[2]reporte_padron_nominal - 2021-0'!$S:$AH,14,FALSE)</f>
        <v>Superior completo</v>
      </c>
      <c r="J186" s="372" t="str">
        <f>VLOOKUP(F186,'[2]reporte_padron_nominal - 2021-0'!$S:$AH,16,FALSE)</f>
        <v>TITULO</v>
      </c>
      <c r="K186" s="373">
        <v>1</v>
      </c>
      <c r="L186" s="373">
        <v>2</v>
      </c>
      <c r="M186" s="374">
        <f>E186*L186</f>
        <v>5000</v>
      </c>
      <c r="N186" s="375"/>
      <c r="O186" s="376"/>
      <c r="P186" s="374">
        <f>O186*E186</f>
        <v>0</v>
      </c>
    </row>
    <row r="187" spans="1:16" x14ac:dyDescent="0.2">
      <c r="A187" s="501" t="s">
        <v>1111</v>
      </c>
      <c r="B187" s="372" t="s">
        <v>1112</v>
      </c>
      <c r="C187" s="372" t="s">
        <v>104</v>
      </c>
      <c r="D187" s="373" t="s">
        <v>1133</v>
      </c>
      <c r="E187" s="374">
        <v>2000</v>
      </c>
      <c r="F187" s="373" t="s">
        <v>1273</v>
      </c>
      <c r="G187" s="373" t="s">
        <v>1274</v>
      </c>
      <c r="H187" s="372" t="str">
        <f>VLOOKUP(F187,'[2]reporte_padron_nominal - 2021-0'!$S:$AH,15,FALSE)</f>
        <v>OBSTETRA</v>
      </c>
      <c r="I187" s="372" t="str">
        <f>VLOOKUP(F187,'[2]reporte_padron_nominal - 2021-0'!$S:$AH,14,FALSE)</f>
        <v>Superior completo</v>
      </c>
      <c r="J187" s="372" t="str">
        <f>VLOOKUP(F187,'[2]reporte_padron_nominal - 2021-0'!$S:$AH,16,FALSE)</f>
        <v>TITULO</v>
      </c>
      <c r="K187" s="373">
        <v>4</v>
      </c>
      <c r="L187" s="373">
        <v>11</v>
      </c>
      <c r="M187" s="374">
        <f>E187*L187</f>
        <v>22000</v>
      </c>
      <c r="N187" s="379">
        <v>3</v>
      </c>
      <c r="O187" s="376">
        <v>6</v>
      </c>
      <c r="P187" s="374">
        <f>O187*E187</f>
        <v>12000</v>
      </c>
    </row>
    <row r="188" spans="1:16" x14ac:dyDescent="0.2">
      <c r="A188" s="501" t="s">
        <v>1111</v>
      </c>
      <c r="B188" s="372" t="s">
        <v>1117</v>
      </c>
      <c r="C188" s="377" t="s">
        <v>104</v>
      </c>
      <c r="D188" s="372" t="s">
        <v>844</v>
      </c>
      <c r="E188" s="374">
        <v>8000</v>
      </c>
      <c r="F188" s="372" t="s">
        <v>1275</v>
      </c>
      <c r="G188" s="372" t="s">
        <v>1276</v>
      </c>
      <c r="H188" s="372" t="str">
        <f>VLOOKUP(F188,'[2]reporte_padron_nominal - 2021-0'!$S:$AH,15,FALSE)</f>
        <v>MEDICO CIRUJANO</v>
      </c>
      <c r="I188" s="372" t="str">
        <f>VLOOKUP(F188,'[2]reporte_padron_nominal - 2021-0'!$S:$AH,14,FALSE)</f>
        <v>Superior completo</v>
      </c>
      <c r="J188" s="372" t="str">
        <f>VLOOKUP(F188,'[2]reporte_padron_nominal - 2021-0'!$S:$AH,16,FALSE)</f>
        <v>TITULO</v>
      </c>
      <c r="K188" s="373"/>
      <c r="L188" s="373" t="s">
        <v>719</v>
      </c>
      <c r="M188" s="372" t="s">
        <v>719</v>
      </c>
      <c r="N188" s="379">
        <v>1</v>
      </c>
      <c r="O188" s="376">
        <v>2</v>
      </c>
      <c r="P188" s="374">
        <v>16000</v>
      </c>
    </row>
    <row r="189" spans="1:16" x14ac:dyDescent="0.2">
      <c r="A189" s="501" t="s">
        <v>1111</v>
      </c>
      <c r="B189" s="372" t="s">
        <v>1117</v>
      </c>
      <c r="C189" s="377" t="s">
        <v>104</v>
      </c>
      <c r="D189" s="372" t="s">
        <v>844</v>
      </c>
      <c r="E189" s="374">
        <v>8000</v>
      </c>
      <c r="F189" s="372" t="s">
        <v>1277</v>
      </c>
      <c r="G189" s="372" t="s">
        <v>1278</v>
      </c>
      <c r="H189" s="372" t="str">
        <f>VLOOKUP(F189,'[2]reporte_padron_nominal - 2021-0'!$S:$AH,15,FALSE)</f>
        <v>MEDICO CIRUJANO</v>
      </c>
      <c r="I189" s="372" t="str">
        <f>VLOOKUP(F189,'[2]reporte_padron_nominal - 2021-0'!$S:$AH,14,FALSE)</f>
        <v>Superior completo</v>
      </c>
      <c r="J189" s="372" t="str">
        <f>VLOOKUP(F189,'[2]reporte_padron_nominal - 2021-0'!$S:$AH,16,FALSE)</f>
        <v>TITULO</v>
      </c>
      <c r="K189" s="373"/>
      <c r="L189" s="373" t="s">
        <v>719</v>
      </c>
      <c r="M189" s="372" t="s">
        <v>719</v>
      </c>
      <c r="N189" s="379">
        <v>1</v>
      </c>
      <c r="O189" s="376">
        <v>2</v>
      </c>
      <c r="P189" s="374">
        <v>14400</v>
      </c>
    </row>
    <row r="190" spans="1:16" x14ac:dyDescent="0.2">
      <c r="A190" s="501" t="s">
        <v>1111</v>
      </c>
      <c r="B190" s="372" t="s">
        <v>1117</v>
      </c>
      <c r="C190" s="377" t="s">
        <v>104</v>
      </c>
      <c r="D190" s="372" t="s">
        <v>1138</v>
      </c>
      <c r="E190" s="374">
        <v>4000</v>
      </c>
      <c r="F190" s="372" t="s">
        <v>1279</v>
      </c>
      <c r="G190" s="372" t="s">
        <v>1280</v>
      </c>
      <c r="H190" s="372" t="s">
        <v>1138</v>
      </c>
      <c r="I190" s="372" t="s">
        <v>1116</v>
      </c>
      <c r="J190" s="372" t="s">
        <v>769</v>
      </c>
      <c r="K190" s="373">
        <v>1</v>
      </c>
      <c r="L190" s="373">
        <v>1</v>
      </c>
      <c r="M190" s="372">
        <v>5500</v>
      </c>
      <c r="N190" s="375"/>
      <c r="O190" s="376" t="s">
        <v>719</v>
      </c>
      <c r="P190" s="374" t="s">
        <v>719</v>
      </c>
    </row>
    <row r="191" spans="1:16" x14ac:dyDescent="0.2">
      <c r="A191" s="501" t="s">
        <v>1111</v>
      </c>
      <c r="B191" s="372" t="s">
        <v>1117</v>
      </c>
      <c r="C191" s="377" t="s">
        <v>104</v>
      </c>
      <c r="D191" s="372" t="s">
        <v>1118</v>
      </c>
      <c r="E191" s="374">
        <v>4000</v>
      </c>
      <c r="F191" s="372" t="s">
        <v>1281</v>
      </c>
      <c r="G191" s="372" t="s">
        <v>1282</v>
      </c>
      <c r="H191" s="372" t="str">
        <f>VLOOKUP(F191,'[2]reporte_padron_nominal - 2021-0'!$S:$AH,15,FALSE)</f>
        <v>ENFERMERA(O)</v>
      </c>
      <c r="I191" s="372" t="str">
        <f>VLOOKUP(F191,'[2]reporte_padron_nominal - 2021-0'!$S:$AH,14,FALSE)</f>
        <v>Superior completo</v>
      </c>
      <c r="J191" s="372" t="str">
        <f>VLOOKUP(F191,'[2]reporte_padron_nominal - 2021-0'!$S:$AH,16,FALSE)</f>
        <v>TITULO</v>
      </c>
      <c r="K191" s="373"/>
      <c r="L191" s="373" t="s">
        <v>719</v>
      </c>
      <c r="M191" s="372" t="s">
        <v>719</v>
      </c>
      <c r="N191" s="379">
        <v>1</v>
      </c>
      <c r="O191" s="376">
        <v>1</v>
      </c>
      <c r="P191" s="374">
        <v>4000</v>
      </c>
    </row>
    <row r="192" spans="1:16" x14ac:dyDescent="0.2">
      <c r="A192" s="501" t="s">
        <v>1111</v>
      </c>
      <c r="B192" s="372" t="s">
        <v>1112</v>
      </c>
      <c r="C192" s="372" t="s">
        <v>104</v>
      </c>
      <c r="D192" s="373" t="s">
        <v>844</v>
      </c>
      <c r="E192" s="374">
        <v>4400</v>
      </c>
      <c r="F192" s="373" t="s">
        <v>1283</v>
      </c>
      <c r="G192" s="373" t="s">
        <v>1284</v>
      </c>
      <c r="H192" s="372" t="str">
        <f>VLOOKUP(F192,'[2]reporte_padron_nominal - 2021-0'!$S:$AH,15,FALSE)</f>
        <v>MEDICO CIRUJANO</v>
      </c>
      <c r="I192" s="372" t="str">
        <f>VLOOKUP(F192,'[2]reporte_padron_nominal - 2021-0'!$S:$AH,14,FALSE)</f>
        <v>Superior completo</v>
      </c>
      <c r="J192" s="372" t="str">
        <f>VLOOKUP(F192,'[2]reporte_padron_nominal - 2021-0'!$S:$AH,16,FALSE)</f>
        <v>TITULO</v>
      </c>
      <c r="K192" s="373">
        <v>1</v>
      </c>
      <c r="L192" s="373">
        <v>1</v>
      </c>
      <c r="M192" s="374">
        <f>E192*L192</f>
        <v>4400</v>
      </c>
      <c r="N192" s="375"/>
      <c r="O192" s="376"/>
      <c r="P192" s="374">
        <f>O192*E192</f>
        <v>0</v>
      </c>
    </row>
    <row r="193" spans="1:16" x14ac:dyDescent="0.2">
      <c r="A193" s="501" t="s">
        <v>1111</v>
      </c>
      <c r="B193" s="372" t="s">
        <v>1117</v>
      </c>
      <c r="C193" s="377" t="s">
        <v>104</v>
      </c>
      <c r="D193" s="372" t="s">
        <v>844</v>
      </c>
      <c r="E193" s="374">
        <v>8000</v>
      </c>
      <c r="F193" s="372" t="s">
        <v>1285</v>
      </c>
      <c r="G193" s="372" t="s">
        <v>1286</v>
      </c>
      <c r="H193" s="372" t="str">
        <f>VLOOKUP(F193,'[2]reporte_padron_nominal - 2021-0'!$S:$AH,15,FALSE)</f>
        <v>MEDICO CIRUJANO</v>
      </c>
      <c r="I193" s="372" t="str">
        <f>VLOOKUP(F193,'[2]reporte_padron_nominal - 2021-0'!$S:$AH,14,FALSE)</f>
        <v>Superior completo</v>
      </c>
      <c r="J193" s="372" t="str">
        <f>VLOOKUP(F193,'[2]reporte_padron_nominal - 2021-0'!$S:$AH,16,FALSE)</f>
        <v>TITULO</v>
      </c>
      <c r="K193" s="373"/>
      <c r="L193" s="373" t="s">
        <v>719</v>
      </c>
      <c r="M193" s="372" t="s">
        <v>719</v>
      </c>
      <c r="N193" s="379">
        <v>1</v>
      </c>
      <c r="O193" s="376">
        <v>2</v>
      </c>
      <c r="P193" s="374">
        <v>16000</v>
      </c>
    </row>
    <row r="194" spans="1:16" x14ac:dyDescent="0.2">
      <c r="A194" s="501" t="s">
        <v>1111</v>
      </c>
      <c r="B194" s="372" t="s">
        <v>1117</v>
      </c>
      <c r="C194" s="377" t="s">
        <v>104</v>
      </c>
      <c r="D194" s="372" t="s">
        <v>1129</v>
      </c>
      <c r="E194" s="374">
        <v>2500</v>
      </c>
      <c r="F194" s="372" t="s">
        <v>1287</v>
      </c>
      <c r="G194" s="372" t="s">
        <v>1288</v>
      </c>
      <c r="H194" s="372" t="str">
        <f>VLOOKUP(F194,'[2]reporte_padron_nominal - 2021-0'!$S:$AH,15,FALSE)</f>
        <v>TECNICO EN ENFERMERIA</v>
      </c>
      <c r="I194" s="372" t="str">
        <f>VLOOKUP(F194,'[2]reporte_padron_nominal - 2021-0'!$S:$AH,14,FALSE)</f>
        <v>Técnico superior completo</v>
      </c>
      <c r="J194" s="372" t="str">
        <f>VLOOKUP(F194,'[2]reporte_padron_nominal - 2021-0'!$S:$AH,16,FALSE)</f>
        <v>TITULO</v>
      </c>
      <c r="K194" s="373">
        <v>3</v>
      </c>
      <c r="L194" s="373">
        <v>4</v>
      </c>
      <c r="M194" s="372">
        <v>12000</v>
      </c>
      <c r="N194" s="379">
        <v>3</v>
      </c>
      <c r="O194" s="376">
        <v>6</v>
      </c>
      <c r="P194" s="374">
        <v>15300</v>
      </c>
    </row>
    <row r="195" spans="1:16" x14ac:dyDescent="0.2">
      <c r="A195" s="501" t="s">
        <v>1111</v>
      </c>
      <c r="B195" s="372" t="s">
        <v>1117</v>
      </c>
      <c r="C195" s="377" t="s">
        <v>104</v>
      </c>
      <c r="D195" s="372" t="s">
        <v>1129</v>
      </c>
      <c r="E195" s="374">
        <v>2500</v>
      </c>
      <c r="F195" s="372" t="s">
        <v>1289</v>
      </c>
      <c r="G195" s="372" t="s">
        <v>1290</v>
      </c>
      <c r="H195" s="372" t="str">
        <f>VLOOKUP(F195,'[2]reporte_padron_nominal - 2021-0'!$S:$AH,15,FALSE)</f>
        <v>TECNICO EN ENFERMERIA</v>
      </c>
      <c r="I195" s="372" t="str">
        <f>VLOOKUP(F195,'[2]reporte_padron_nominal - 2021-0'!$S:$AH,14,FALSE)</f>
        <v>Técnico superior completo</v>
      </c>
      <c r="J195" s="372" t="str">
        <f>VLOOKUP(F195,'[2]reporte_padron_nominal - 2021-0'!$S:$AH,16,FALSE)</f>
        <v>TITULO</v>
      </c>
      <c r="K195" s="373">
        <v>3</v>
      </c>
      <c r="L195" s="373">
        <v>4</v>
      </c>
      <c r="M195" s="372">
        <v>12000</v>
      </c>
      <c r="N195" s="379">
        <v>3</v>
      </c>
      <c r="O195" s="376">
        <v>6</v>
      </c>
      <c r="P195" s="374">
        <v>15300</v>
      </c>
    </row>
    <row r="196" spans="1:16" x14ac:dyDescent="0.2">
      <c r="A196" s="501" t="s">
        <v>1111</v>
      </c>
      <c r="B196" s="372" t="s">
        <v>1117</v>
      </c>
      <c r="C196" s="377" t="s">
        <v>104</v>
      </c>
      <c r="D196" s="372" t="s">
        <v>1133</v>
      </c>
      <c r="E196" s="374">
        <v>4000</v>
      </c>
      <c r="F196" s="372" t="s">
        <v>1291</v>
      </c>
      <c r="G196" s="372" t="s">
        <v>1292</v>
      </c>
      <c r="H196" s="372" t="str">
        <f>VLOOKUP(F196,'[2]reporte_padron_nominal - 2021-0'!$S:$AH,15,FALSE)</f>
        <v>OBSTETRA</v>
      </c>
      <c r="I196" s="372" t="str">
        <f>VLOOKUP(F196,'[2]reporte_padron_nominal - 2021-0'!$S:$AH,14,FALSE)</f>
        <v>Superior completo</v>
      </c>
      <c r="J196" s="372" t="str">
        <f>VLOOKUP(F196,'[2]reporte_padron_nominal - 2021-0'!$S:$AH,16,FALSE)</f>
        <v>TITULO</v>
      </c>
      <c r="K196" s="373">
        <v>1</v>
      </c>
      <c r="L196" s="373">
        <v>3</v>
      </c>
      <c r="M196" s="372">
        <v>12000</v>
      </c>
      <c r="N196" s="379">
        <v>3</v>
      </c>
      <c r="O196" s="376">
        <v>6</v>
      </c>
      <c r="P196" s="374">
        <v>22500</v>
      </c>
    </row>
    <row r="197" spans="1:16" x14ac:dyDescent="0.2">
      <c r="A197" s="501" t="s">
        <v>1111</v>
      </c>
      <c r="B197" s="372" t="s">
        <v>1112</v>
      </c>
      <c r="C197" s="372" t="s">
        <v>104</v>
      </c>
      <c r="D197" s="373" t="s">
        <v>1133</v>
      </c>
      <c r="E197" s="374">
        <v>2000</v>
      </c>
      <c r="F197" s="373" t="s">
        <v>1293</v>
      </c>
      <c r="G197" s="373" t="s">
        <v>1294</v>
      </c>
      <c r="H197" s="372" t="str">
        <f>VLOOKUP(F197,'[2]reporte_padron_nominal - 2021-0'!$S:$AH,15,FALSE)</f>
        <v>OBSTETRA</v>
      </c>
      <c r="I197" s="372" t="str">
        <f>VLOOKUP(F197,'[2]reporte_padron_nominal - 2021-0'!$S:$AH,14,FALSE)</f>
        <v>Superior completo</v>
      </c>
      <c r="J197" s="372" t="str">
        <f>VLOOKUP(F197,'[2]reporte_padron_nominal - 2021-0'!$S:$AH,16,FALSE)</f>
        <v>TITULO</v>
      </c>
      <c r="K197" s="373">
        <v>4</v>
      </c>
      <c r="L197" s="373">
        <v>12</v>
      </c>
      <c r="M197" s="374">
        <f>E197*L197</f>
        <v>24000</v>
      </c>
      <c r="N197" s="379">
        <v>3</v>
      </c>
      <c r="O197" s="376">
        <v>6</v>
      </c>
      <c r="P197" s="374">
        <f>O197*E197</f>
        <v>12000</v>
      </c>
    </row>
    <row r="198" spans="1:16" x14ac:dyDescent="0.2">
      <c r="A198" s="501" t="s">
        <v>1111</v>
      </c>
      <c r="B198" s="372" t="s">
        <v>1117</v>
      </c>
      <c r="C198" s="377" t="s">
        <v>104</v>
      </c>
      <c r="D198" s="372" t="s">
        <v>1129</v>
      </c>
      <c r="E198" s="374">
        <v>2500</v>
      </c>
      <c r="F198" s="372" t="s">
        <v>1295</v>
      </c>
      <c r="G198" s="372" t="s">
        <v>1296</v>
      </c>
      <c r="H198" s="372" t="str">
        <f>VLOOKUP(F198,'[2]reporte_padron_nominal - 2021-0'!$S:$AH,15,FALSE)</f>
        <v>TECNICO EN ENFERMERIA</v>
      </c>
      <c r="I198" s="372" t="str">
        <f>VLOOKUP(F198,'[2]reporte_padron_nominal - 2021-0'!$S:$AH,14,FALSE)</f>
        <v>Técnico superior completo</v>
      </c>
      <c r="J198" s="372" t="str">
        <f>VLOOKUP(F198,'[2]reporte_padron_nominal - 2021-0'!$S:$AH,16,FALSE)</f>
        <v>TITULO</v>
      </c>
      <c r="K198" s="373"/>
      <c r="L198" s="373" t="s">
        <v>719</v>
      </c>
      <c r="M198" s="372" t="s">
        <v>719</v>
      </c>
      <c r="N198" s="379">
        <v>1</v>
      </c>
      <c r="O198" s="376">
        <v>2</v>
      </c>
      <c r="P198" s="374">
        <v>4500</v>
      </c>
    </row>
    <row r="199" spans="1:16" x14ac:dyDescent="0.2">
      <c r="A199" s="501" t="s">
        <v>1111</v>
      </c>
      <c r="B199" s="372" t="s">
        <v>1117</v>
      </c>
      <c r="C199" s="377" t="s">
        <v>104</v>
      </c>
      <c r="D199" s="372" t="s">
        <v>1129</v>
      </c>
      <c r="E199" s="374">
        <v>2500</v>
      </c>
      <c r="F199" s="372" t="s">
        <v>1297</v>
      </c>
      <c r="G199" s="372" t="s">
        <v>1298</v>
      </c>
      <c r="H199" s="372" t="str">
        <f>VLOOKUP(F199,'[2]reporte_padron_nominal - 2021-0'!$S:$AH,15,FALSE)</f>
        <v>TECNICO EN ENFERMERIA</v>
      </c>
      <c r="I199" s="372" t="str">
        <f>VLOOKUP(F199,'[2]reporte_padron_nominal - 2021-0'!$S:$AH,14,FALSE)</f>
        <v>Técnico superior completo</v>
      </c>
      <c r="J199" s="372" t="str">
        <f>VLOOKUP(F199,'[2]reporte_padron_nominal - 2021-0'!$S:$AH,16,FALSE)</f>
        <v>TITULO</v>
      </c>
      <c r="K199" s="373">
        <v>1</v>
      </c>
      <c r="L199" s="373">
        <v>3</v>
      </c>
      <c r="M199" s="372">
        <v>9000</v>
      </c>
      <c r="N199" s="379">
        <v>3</v>
      </c>
      <c r="O199" s="376">
        <v>6</v>
      </c>
      <c r="P199" s="374">
        <v>15300</v>
      </c>
    </row>
    <row r="200" spans="1:16" x14ac:dyDescent="0.2">
      <c r="A200" s="501" t="s">
        <v>1111</v>
      </c>
      <c r="B200" s="372" t="s">
        <v>1112</v>
      </c>
      <c r="C200" s="372" t="s">
        <v>104</v>
      </c>
      <c r="D200" s="373" t="s">
        <v>1126</v>
      </c>
      <c r="E200" s="374">
        <v>1100</v>
      </c>
      <c r="F200" s="373" t="s">
        <v>1299</v>
      </c>
      <c r="G200" s="373" t="s">
        <v>1300</v>
      </c>
      <c r="H200" s="372" t="s">
        <v>1172</v>
      </c>
      <c r="I200" s="372" t="str">
        <f>VLOOKUP(F200,'[2]reporte_padron_nominal - 2021-0'!$S:$AH,14,FALSE)</f>
        <v>Secundaria completa</v>
      </c>
      <c r="J200" s="372">
        <f>VLOOKUP(F200,'[2]reporte_padron_nominal - 2021-0'!$S:$AH,16,FALSE)</f>
        <v>0</v>
      </c>
      <c r="K200" s="373">
        <v>4</v>
      </c>
      <c r="L200" s="373">
        <v>12</v>
      </c>
      <c r="M200" s="374">
        <f>E200*L200</f>
        <v>13200</v>
      </c>
      <c r="N200" s="379">
        <v>3</v>
      </c>
      <c r="O200" s="376">
        <v>6</v>
      </c>
      <c r="P200" s="374">
        <f>O200*E200</f>
        <v>6600</v>
      </c>
    </row>
    <row r="201" spans="1:16" x14ac:dyDescent="0.2">
      <c r="A201" s="501" t="s">
        <v>1111</v>
      </c>
      <c r="B201" s="372" t="s">
        <v>1112</v>
      </c>
      <c r="C201" s="372" t="s">
        <v>104</v>
      </c>
      <c r="D201" s="373" t="s">
        <v>1301</v>
      </c>
      <c r="E201" s="374">
        <v>1200</v>
      </c>
      <c r="F201" s="373" t="s">
        <v>1302</v>
      </c>
      <c r="G201" s="373" t="s">
        <v>1303</v>
      </c>
      <c r="H201" s="372" t="s">
        <v>1172</v>
      </c>
      <c r="I201" s="372" t="str">
        <f>VLOOKUP(F201,'[2]reporte_padron_nominal - 2021-0'!$S:$AH,14,FALSE)</f>
        <v>Secundaria completa</v>
      </c>
      <c r="J201" s="372">
        <f>VLOOKUP(F201,'[2]reporte_padron_nominal - 2021-0'!$S:$AH,16,FALSE)</f>
        <v>0</v>
      </c>
      <c r="K201" s="373">
        <v>1</v>
      </c>
      <c r="L201" s="373">
        <v>1</v>
      </c>
      <c r="M201" s="374">
        <f>E201*L201</f>
        <v>1200</v>
      </c>
      <c r="N201" s="375"/>
      <c r="O201" s="376"/>
      <c r="P201" s="374">
        <f>O201*E201</f>
        <v>0</v>
      </c>
    </row>
    <row r="202" spans="1:16" x14ac:dyDescent="0.2">
      <c r="A202" s="501" t="s">
        <v>1111</v>
      </c>
      <c r="B202" s="372" t="s">
        <v>1117</v>
      </c>
      <c r="C202" s="377" t="s">
        <v>104</v>
      </c>
      <c r="D202" s="372" t="s">
        <v>1193</v>
      </c>
      <c r="E202" s="374">
        <v>2500</v>
      </c>
      <c r="F202" s="372" t="s">
        <v>1304</v>
      </c>
      <c r="G202" s="372" t="s">
        <v>1305</v>
      </c>
      <c r="H202" s="372" t="str">
        <f>VLOOKUP(F202,'[2]reporte_padron_nominal - 2021-0'!$S:$AH,15,FALSE)</f>
        <v>* SIN PROFESIÓN NI CARRERA TÉCNICA</v>
      </c>
      <c r="I202" s="372" t="str">
        <f>VLOOKUP(F202,'[2]reporte_padron_nominal - 2021-0'!$S:$AH,14,FALSE)</f>
        <v>Secundaria completa</v>
      </c>
      <c r="J202" s="372">
        <f>VLOOKUP(F202,'[2]reporte_padron_nominal - 2021-0'!$S:$AH,16,FALSE)</f>
        <v>0</v>
      </c>
      <c r="K202" s="373">
        <v>4</v>
      </c>
      <c r="L202" s="373">
        <v>7</v>
      </c>
      <c r="M202" s="372">
        <v>18000</v>
      </c>
      <c r="N202" s="379">
        <v>3</v>
      </c>
      <c r="O202" s="376">
        <v>6</v>
      </c>
      <c r="P202" s="374">
        <v>15300</v>
      </c>
    </row>
    <row r="203" spans="1:16" x14ac:dyDescent="0.2">
      <c r="A203" s="501" t="s">
        <v>1111</v>
      </c>
      <c r="B203" s="372" t="s">
        <v>1117</v>
      </c>
      <c r="C203" s="377" t="s">
        <v>104</v>
      </c>
      <c r="D203" s="372" t="s">
        <v>844</v>
      </c>
      <c r="E203" s="374">
        <v>8000</v>
      </c>
      <c r="F203" s="372" t="s">
        <v>1306</v>
      </c>
      <c r="G203" s="372" t="s">
        <v>1307</v>
      </c>
      <c r="H203" s="372" t="s">
        <v>844</v>
      </c>
      <c r="I203" s="372" t="s">
        <v>1116</v>
      </c>
      <c r="J203" s="372" t="s">
        <v>769</v>
      </c>
      <c r="K203" s="373"/>
      <c r="L203" s="373" t="s">
        <v>719</v>
      </c>
      <c r="M203" s="372" t="s">
        <v>719</v>
      </c>
      <c r="N203" s="379">
        <v>1</v>
      </c>
      <c r="O203" s="376">
        <v>1</v>
      </c>
      <c r="P203" s="374">
        <v>8000</v>
      </c>
    </row>
    <row r="204" spans="1:16" x14ac:dyDescent="0.2">
      <c r="A204" s="501" t="s">
        <v>1111</v>
      </c>
      <c r="B204" s="372" t="s">
        <v>1112</v>
      </c>
      <c r="C204" s="377" t="s">
        <v>104</v>
      </c>
      <c r="D204" s="379" t="s">
        <v>1263</v>
      </c>
      <c r="E204" s="378">
        <v>2000</v>
      </c>
      <c r="F204" s="377" t="s">
        <v>1308</v>
      </c>
      <c r="G204" s="377" t="s">
        <v>1309</v>
      </c>
      <c r="H204" s="372" t="str">
        <f>VLOOKUP(F204,'[2]reporte_padron_nominal - 2021-0'!$S:$AH,15,FALSE)</f>
        <v>PSICOLOGO</v>
      </c>
      <c r="I204" s="372" t="str">
        <f>VLOOKUP(F204,'[2]reporte_padron_nominal - 2021-0'!$S:$AH,14,FALSE)</f>
        <v>Superior completo</v>
      </c>
      <c r="J204" s="372" t="str">
        <f>VLOOKUP(F204,'[2]reporte_padron_nominal - 2021-0'!$S:$AH,16,FALSE)</f>
        <v>TITULO</v>
      </c>
      <c r="K204" s="379"/>
      <c r="L204" s="379"/>
      <c r="M204" s="377"/>
      <c r="N204" s="379">
        <v>3</v>
      </c>
      <c r="O204" s="380">
        <v>5</v>
      </c>
      <c r="P204" s="374">
        <f>O204*E204</f>
        <v>10000</v>
      </c>
    </row>
    <row r="205" spans="1:16" x14ac:dyDescent="0.2">
      <c r="A205" s="501" t="s">
        <v>1111</v>
      </c>
      <c r="B205" s="372" t="s">
        <v>1117</v>
      </c>
      <c r="C205" s="377" t="s">
        <v>104</v>
      </c>
      <c r="D205" s="372" t="s">
        <v>1129</v>
      </c>
      <c r="E205" s="374">
        <v>2500</v>
      </c>
      <c r="F205" s="372" t="s">
        <v>1310</v>
      </c>
      <c r="G205" s="372" t="s">
        <v>1311</v>
      </c>
      <c r="H205" s="372" t="str">
        <f>VLOOKUP(F205,'[2]reporte_padron_nominal - 2021-0'!$S:$AH,15,FALSE)</f>
        <v>TECNICO EN ENFERMERIA</v>
      </c>
      <c r="I205" s="372" t="str">
        <f>VLOOKUP(F205,'[2]reporte_padron_nominal - 2021-0'!$S:$AH,14,FALSE)</f>
        <v>Técnico superior completo</v>
      </c>
      <c r="J205" s="372" t="str">
        <f>VLOOKUP(F205,'[2]reporte_padron_nominal - 2021-0'!$S:$AH,16,FALSE)</f>
        <v>ESTUDIANTE</v>
      </c>
      <c r="K205" s="373"/>
      <c r="L205" s="373" t="s">
        <v>719</v>
      </c>
      <c r="M205" s="372" t="s">
        <v>719</v>
      </c>
      <c r="N205" s="379">
        <v>1</v>
      </c>
      <c r="O205" s="376">
        <v>1</v>
      </c>
      <c r="P205" s="374">
        <v>2300</v>
      </c>
    </row>
    <row r="206" spans="1:16" x14ac:dyDescent="0.2">
      <c r="A206" s="501" t="s">
        <v>1111</v>
      </c>
      <c r="B206" s="372" t="s">
        <v>1117</v>
      </c>
      <c r="C206" s="377" t="s">
        <v>104</v>
      </c>
      <c r="D206" s="372" t="s">
        <v>1118</v>
      </c>
      <c r="E206" s="374">
        <v>4000</v>
      </c>
      <c r="F206" s="372" t="s">
        <v>1312</v>
      </c>
      <c r="G206" s="372" t="s">
        <v>1313</v>
      </c>
      <c r="H206" s="372" t="s">
        <v>1118</v>
      </c>
      <c r="I206" s="372" t="s">
        <v>1116</v>
      </c>
      <c r="J206" s="372" t="s">
        <v>769</v>
      </c>
      <c r="K206" s="373">
        <v>1</v>
      </c>
      <c r="L206" s="373">
        <v>2</v>
      </c>
      <c r="M206" s="372">
        <v>6000</v>
      </c>
      <c r="N206" s="375"/>
      <c r="O206" s="376" t="s">
        <v>719</v>
      </c>
      <c r="P206" s="374" t="s">
        <v>719</v>
      </c>
    </row>
    <row r="207" spans="1:16" x14ac:dyDescent="0.2">
      <c r="A207" s="501" t="s">
        <v>1111</v>
      </c>
      <c r="B207" s="372" t="s">
        <v>1112</v>
      </c>
      <c r="C207" s="372" t="s">
        <v>104</v>
      </c>
      <c r="D207" s="373" t="s">
        <v>1154</v>
      </c>
      <c r="E207" s="374">
        <v>2100</v>
      </c>
      <c r="F207" s="373" t="s">
        <v>1314</v>
      </c>
      <c r="G207" s="373" t="s">
        <v>1315</v>
      </c>
      <c r="H207" s="372" t="str">
        <f>VLOOKUP(F207,'[2]reporte_padron_nominal - 2021-0'!$S:$AH,15,FALSE)</f>
        <v>OBSTETRA</v>
      </c>
      <c r="I207" s="372" t="str">
        <f>VLOOKUP(F207,'[2]reporte_padron_nominal - 2021-0'!$S:$AH,14,FALSE)</f>
        <v>Superior completo</v>
      </c>
      <c r="J207" s="372" t="str">
        <f>VLOOKUP(F207,'[2]reporte_padron_nominal - 2021-0'!$S:$AH,16,FALSE)</f>
        <v>TITULO</v>
      </c>
      <c r="K207" s="373">
        <v>4</v>
      </c>
      <c r="L207" s="373">
        <v>12</v>
      </c>
      <c r="M207" s="374">
        <f>E207*L207</f>
        <v>25200</v>
      </c>
      <c r="N207" s="379">
        <v>3</v>
      </c>
      <c r="O207" s="376">
        <v>6</v>
      </c>
      <c r="P207" s="374">
        <f>O207*E207</f>
        <v>12600</v>
      </c>
    </row>
    <row r="208" spans="1:16" x14ac:dyDescent="0.2">
      <c r="A208" s="501" t="s">
        <v>1111</v>
      </c>
      <c r="B208" s="372" t="s">
        <v>1117</v>
      </c>
      <c r="C208" s="377" t="s">
        <v>104</v>
      </c>
      <c r="D208" s="372" t="s">
        <v>1148</v>
      </c>
      <c r="E208" s="374">
        <v>1500</v>
      </c>
      <c r="F208" s="372" t="s">
        <v>1316</v>
      </c>
      <c r="G208" s="372" t="s">
        <v>1317</v>
      </c>
      <c r="H208" s="372" t="s">
        <v>1148</v>
      </c>
      <c r="I208" s="372"/>
      <c r="J208" s="372"/>
      <c r="K208" s="373"/>
      <c r="L208" s="373" t="s">
        <v>719</v>
      </c>
      <c r="M208" s="372" t="s">
        <v>719</v>
      </c>
      <c r="N208" s="379">
        <v>1</v>
      </c>
      <c r="O208" s="376">
        <v>1</v>
      </c>
      <c r="P208" s="374">
        <v>1400</v>
      </c>
    </row>
    <row r="209" spans="1:16" x14ac:dyDescent="0.2">
      <c r="A209" s="501" t="s">
        <v>1111</v>
      </c>
      <c r="B209" s="372" t="s">
        <v>1112</v>
      </c>
      <c r="C209" s="372" t="s">
        <v>104</v>
      </c>
      <c r="D209" s="373" t="s">
        <v>1193</v>
      </c>
      <c r="E209" s="374">
        <v>1200</v>
      </c>
      <c r="F209" s="373" t="s">
        <v>1318</v>
      </c>
      <c r="G209" s="373" t="s">
        <v>1319</v>
      </c>
      <c r="H209" s="372" t="s">
        <v>1172</v>
      </c>
      <c r="I209" s="372" t="str">
        <f>VLOOKUP(F209,'[2]reporte_padron_nominal - 2021-0'!$S:$AH,14,FALSE)</f>
        <v>Secundaria completa</v>
      </c>
      <c r="J209" s="372">
        <f>VLOOKUP(F209,'[2]reporte_padron_nominal - 2021-0'!$S:$AH,16,FALSE)</f>
        <v>0</v>
      </c>
      <c r="K209" s="373">
        <v>1</v>
      </c>
      <c r="L209" s="373">
        <v>2</v>
      </c>
      <c r="M209" s="374">
        <f>E209*L209</f>
        <v>2400</v>
      </c>
      <c r="N209" s="379">
        <v>3</v>
      </c>
      <c r="O209" s="376">
        <v>6</v>
      </c>
      <c r="P209" s="374">
        <f>O209*E209</f>
        <v>7200</v>
      </c>
    </row>
    <row r="210" spans="1:16" x14ac:dyDescent="0.2">
      <c r="A210" s="501" t="s">
        <v>1111</v>
      </c>
      <c r="B210" s="372" t="s">
        <v>1117</v>
      </c>
      <c r="C210" s="377" t="s">
        <v>104</v>
      </c>
      <c r="D210" s="372" t="s">
        <v>1138</v>
      </c>
      <c r="E210" s="374">
        <v>4000</v>
      </c>
      <c r="F210" s="372" t="s">
        <v>1320</v>
      </c>
      <c r="G210" s="372" t="s">
        <v>1321</v>
      </c>
      <c r="H210" s="372" t="str">
        <f>VLOOKUP(F210,'[2]reporte_padron_nominal - 2021-0'!$S:$AH,15,FALSE)</f>
        <v>BIOLOGO</v>
      </c>
      <c r="I210" s="372" t="str">
        <f>VLOOKUP(F210,'[2]reporte_padron_nominal - 2021-0'!$S:$AH,14,FALSE)</f>
        <v>Superior completo</v>
      </c>
      <c r="J210" s="372" t="str">
        <f>VLOOKUP(F210,'[2]reporte_padron_nominal - 2021-0'!$S:$AH,16,FALSE)</f>
        <v>TITULO</v>
      </c>
      <c r="K210" s="373">
        <v>1</v>
      </c>
      <c r="L210" s="373">
        <v>3</v>
      </c>
      <c r="M210" s="372">
        <v>16500</v>
      </c>
      <c r="N210" s="379">
        <v>3</v>
      </c>
      <c r="O210" s="376">
        <v>4</v>
      </c>
      <c r="P210" s="374">
        <v>18447</v>
      </c>
    </row>
    <row r="211" spans="1:16" x14ac:dyDescent="0.2">
      <c r="A211" s="501" t="s">
        <v>1111</v>
      </c>
      <c r="B211" s="372" t="s">
        <v>1112</v>
      </c>
      <c r="C211" s="372" t="s">
        <v>104</v>
      </c>
      <c r="D211" s="373" t="s">
        <v>1129</v>
      </c>
      <c r="E211" s="374">
        <v>1200</v>
      </c>
      <c r="F211" s="373" t="s">
        <v>1322</v>
      </c>
      <c r="G211" s="373" t="s">
        <v>1323</v>
      </c>
      <c r="H211" s="372" t="str">
        <f>VLOOKUP(F211,'[2]reporte_padron_nominal - 2021-0'!$S:$AH,15,FALSE)</f>
        <v>TECNICO EN ENFERMERIA</v>
      </c>
      <c r="I211" s="372" t="str">
        <f>VLOOKUP(F211,'[2]reporte_padron_nominal - 2021-0'!$S:$AH,14,FALSE)</f>
        <v>Técnico superior completo</v>
      </c>
      <c r="J211" s="372" t="str">
        <f>VLOOKUP(F211,'[2]reporte_padron_nominal - 2021-0'!$S:$AH,16,FALSE)</f>
        <v>TITULO</v>
      </c>
      <c r="K211" s="373">
        <v>4</v>
      </c>
      <c r="L211" s="373">
        <v>12</v>
      </c>
      <c r="M211" s="374">
        <f>E211*L211</f>
        <v>14400</v>
      </c>
      <c r="N211" s="379">
        <v>3</v>
      </c>
      <c r="O211" s="376">
        <v>6</v>
      </c>
      <c r="P211" s="374">
        <f>O211*E211</f>
        <v>7200</v>
      </c>
    </row>
    <row r="212" spans="1:16" x14ac:dyDescent="0.2">
      <c r="A212" s="501" t="s">
        <v>1111</v>
      </c>
      <c r="B212" s="372" t="s">
        <v>1112</v>
      </c>
      <c r="C212" s="377" t="s">
        <v>104</v>
      </c>
      <c r="D212" s="379" t="s">
        <v>1324</v>
      </c>
      <c r="E212" s="378">
        <v>1600</v>
      </c>
      <c r="F212" s="377" t="s">
        <v>1325</v>
      </c>
      <c r="G212" s="377" t="s">
        <v>1326</v>
      </c>
      <c r="H212" s="372" t="str">
        <f>VLOOKUP(F212,'[2]reporte_padron_nominal - 2021-0'!$S:$AH,15,FALSE)</f>
        <v>TECNICO MECANICO</v>
      </c>
      <c r="I212" s="372" t="str">
        <f>VLOOKUP(F212,'[2]reporte_padron_nominal - 2021-0'!$S:$AH,14,FALSE)</f>
        <v>Técnico superior incompleto</v>
      </c>
      <c r="J212" s="372" t="str">
        <f>VLOOKUP(F212,'[2]reporte_padron_nominal - 2021-0'!$S:$AH,16,FALSE)</f>
        <v>ESTUDIANTE</v>
      </c>
      <c r="K212" s="379"/>
      <c r="L212" s="379"/>
      <c r="M212" s="377"/>
      <c r="N212" s="379">
        <v>1</v>
      </c>
      <c r="O212" s="380">
        <v>3</v>
      </c>
      <c r="P212" s="374">
        <f>O212*E212</f>
        <v>4800</v>
      </c>
    </row>
    <row r="213" spans="1:16" x14ac:dyDescent="0.2">
      <c r="A213" s="501" t="s">
        <v>1111</v>
      </c>
      <c r="B213" s="372" t="s">
        <v>1112</v>
      </c>
      <c r="C213" s="372" t="s">
        <v>104</v>
      </c>
      <c r="D213" s="373" t="s">
        <v>1219</v>
      </c>
      <c r="E213" s="374">
        <v>1200</v>
      </c>
      <c r="F213" s="373" t="s">
        <v>1327</v>
      </c>
      <c r="G213" s="373" t="s">
        <v>1328</v>
      </c>
      <c r="H213" s="372" t="str">
        <f>VLOOKUP(F213,'[2]reporte_padron_nominal - 2021-0'!$S:$AH,15,FALSE)</f>
        <v>CONTADOR PUBLICO</v>
      </c>
      <c r="I213" s="372" t="str">
        <f>VLOOKUP(F213,'[2]reporte_padron_nominal - 2021-0'!$S:$AH,14,FALSE)</f>
        <v>Superior completo</v>
      </c>
      <c r="J213" s="372" t="str">
        <f>VLOOKUP(F213,'[2]reporte_padron_nominal - 2021-0'!$S:$AH,16,FALSE)</f>
        <v>BACHILLER</v>
      </c>
      <c r="K213" s="373">
        <v>1</v>
      </c>
      <c r="L213" s="373">
        <v>3</v>
      </c>
      <c r="M213" s="374">
        <f>E213*L213</f>
        <v>3600</v>
      </c>
      <c r="N213" s="379">
        <v>3</v>
      </c>
      <c r="O213" s="376">
        <v>5</v>
      </c>
      <c r="P213" s="374">
        <f>O213*E213</f>
        <v>6000</v>
      </c>
    </row>
    <row r="214" spans="1:16" x14ac:dyDescent="0.2">
      <c r="A214" s="501" t="s">
        <v>1111</v>
      </c>
      <c r="B214" s="372" t="s">
        <v>1117</v>
      </c>
      <c r="C214" s="377" t="s">
        <v>104</v>
      </c>
      <c r="D214" s="372" t="s">
        <v>1270</v>
      </c>
      <c r="E214" s="374">
        <v>4000</v>
      </c>
      <c r="F214" s="372" t="s">
        <v>1329</v>
      </c>
      <c r="G214" s="372" t="s">
        <v>1330</v>
      </c>
      <c r="H214" s="372" t="str">
        <f>VLOOKUP(F214,'[2]reporte_padron_nominal - 2021-0'!$S:$AH,15,FALSE)</f>
        <v>TRABAJADOR(A) SOCIAL</v>
      </c>
      <c r="I214" s="372" t="str">
        <f>VLOOKUP(F214,'[2]reporte_padron_nominal - 2021-0'!$S:$AH,14,FALSE)</f>
        <v>Superior completo</v>
      </c>
      <c r="J214" s="372" t="str">
        <f>VLOOKUP(F214,'[2]reporte_padron_nominal - 2021-0'!$S:$AH,16,FALSE)</f>
        <v>TITULO</v>
      </c>
      <c r="K214" s="373">
        <v>1</v>
      </c>
      <c r="L214" s="373">
        <v>2</v>
      </c>
      <c r="M214" s="372">
        <v>8000</v>
      </c>
      <c r="N214" s="379">
        <v>3</v>
      </c>
      <c r="O214" s="376">
        <v>6</v>
      </c>
      <c r="P214" s="374">
        <v>20800</v>
      </c>
    </row>
    <row r="215" spans="1:16" x14ac:dyDescent="0.2">
      <c r="A215" s="501" t="s">
        <v>1111</v>
      </c>
      <c r="B215" s="372" t="s">
        <v>1112</v>
      </c>
      <c r="C215" s="372" t="s">
        <v>104</v>
      </c>
      <c r="D215" s="373" t="s">
        <v>1331</v>
      </c>
      <c r="E215" s="374">
        <v>4000</v>
      </c>
      <c r="F215" s="373" t="s">
        <v>1332</v>
      </c>
      <c r="G215" s="373" t="s">
        <v>1333</v>
      </c>
      <c r="H215" s="372" t="s">
        <v>1060</v>
      </c>
      <c r="I215" s="372" t="s">
        <v>1334</v>
      </c>
      <c r="J215" s="372" t="s">
        <v>769</v>
      </c>
      <c r="K215" s="373">
        <v>4</v>
      </c>
      <c r="L215" s="373">
        <v>9</v>
      </c>
      <c r="M215" s="374">
        <f>E215*L215</f>
        <v>36000</v>
      </c>
      <c r="N215" s="375"/>
      <c r="O215" s="376"/>
      <c r="P215" s="374">
        <f>O215*E215</f>
        <v>0</v>
      </c>
    </row>
    <row r="216" spans="1:16" x14ac:dyDescent="0.2">
      <c r="A216" s="501" t="s">
        <v>1111</v>
      </c>
      <c r="B216" s="372" t="s">
        <v>1117</v>
      </c>
      <c r="C216" s="377" t="s">
        <v>104</v>
      </c>
      <c r="D216" s="372" t="s">
        <v>1118</v>
      </c>
      <c r="E216" s="374">
        <v>4000</v>
      </c>
      <c r="F216" s="372" t="s">
        <v>1335</v>
      </c>
      <c r="G216" s="372" t="s">
        <v>1336</v>
      </c>
      <c r="H216" s="372" t="str">
        <f>VLOOKUP(F216,'[2]reporte_padron_nominal - 2021-0'!$S:$AH,15,FALSE)</f>
        <v>ENFERMERA(O)</v>
      </c>
      <c r="I216" s="372" t="str">
        <f>VLOOKUP(F216,'[2]reporte_padron_nominal - 2021-0'!$S:$AH,14,FALSE)</f>
        <v>Superior completo</v>
      </c>
      <c r="J216" s="372" t="str">
        <f>VLOOKUP(F216,'[2]reporte_padron_nominal - 2021-0'!$S:$AH,16,FALSE)</f>
        <v>TITULO</v>
      </c>
      <c r="K216" s="373">
        <v>4</v>
      </c>
      <c r="L216" s="373">
        <v>8</v>
      </c>
      <c r="M216" s="372">
        <v>29000</v>
      </c>
      <c r="N216" s="379">
        <v>3</v>
      </c>
      <c r="O216" s="376">
        <v>6</v>
      </c>
      <c r="P216" s="374">
        <v>22500</v>
      </c>
    </row>
    <row r="217" spans="1:16" x14ac:dyDescent="0.2">
      <c r="A217" s="501" t="s">
        <v>1111</v>
      </c>
      <c r="B217" s="372" t="s">
        <v>1112</v>
      </c>
      <c r="C217" s="372" t="s">
        <v>104</v>
      </c>
      <c r="D217" s="373" t="s">
        <v>1263</v>
      </c>
      <c r="E217" s="374">
        <v>2500</v>
      </c>
      <c r="F217" s="373" t="s">
        <v>1337</v>
      </c>
      <c r="G217" s="373" t="s">
        <v>1338</v>
      </c>
      <c r="H217" s="372" t="s">
        <v>1118</v>
      </c>
      <c r="I217" s="372" t="s">
        <v>1116</v>
      </c>
      <c r="J217" s="372" t="s">
        <v>769</v>
      </c>
      <c r="K217" s="373">
        <v>3</v>
      </c>
      <c r="L217" s="373">
        <v>4</v>
      </c>
      <c r="M217" s="374">
        <f t="shared" ref="M217:M224" si="10">E217*L217</f>
        <v>10000</v>
      </c>
      <c r="N217" s="375"/>
      <c r="O217" s="376"/>
      <c r="P217" s="374">
        <f t="shared" ref="P217:P224" si="11">O217*E217</f>
        <v>0</v>
      </c>
    </row>
    <row r="218" spans="1:16" x14ac:dyDescent="0.2">
      <c r="A218" s="501" t="s">
        <v>1111</v>
      </c>
      <c r="B218" s="372" t="s">
        <v>1112</v>
      </c>
      <c r="C218" s="372" t="s">
        <v>104</v>
      </c>
      <c r="D218" s="373" t="s">
        <v>1339</v>
      </c>
      <c r="E218" s="374">
        <v>2500</v>
      </c>
      <c r="F218" s="373" t="s">
        <v>1340</v>
      </c>
      <c r="G218" s="373" t="s">
        <v>1341</v>
      </c>
      <c r="H218" s="372" t="str">
        <f>VLOOKUP(F218,'[2]reporte_padron_nominal - 2021-0'!$S:$AH,15,FALSE)</f>
        <v>ADMINISTRADOR</v>
      </c>
      <c r="I218" s="372" t="str">
        <f>VLOOKUP(F218,'[2]reporte_padron_nominal - 2021-0'!$S:$AH,14,FALSE)</f>
        <v>Superior completo</v>
      </c>
      <c r="J218" s="372" t="str">
        <f>VLOOKUP(F218,'[2]reporte_padron_nominal - 2021-0'!$S:$AH,16,FALSE)</f>
        <v>TITULO</v>
      </c>
      <c r="K218" s="373">
        <v>1</v>
      </c>
      <c r="L218" s="373">
        <v>1</v>
      </c>
      <c r="M218" s="374">
        <f t="shared" si="10"/>
        <v>2500</v>
      </c>
      <c r="N218" s="375"/>
      <c r="O218" s="376"/>
      <c r="P218" s="374">
        <f t="shared" si="11"/>
        <v>0</v>
      </c>
    </row>
    <row r="219" spans="1:16" x14ac:dyDescent="0.2">
      <c r="A219" s="501" t="s">
        <v>1111</v>
      </c>
      <c r="B219" s="372" t="s">
        <v>1112</v>
      </c>
      <c r="C219" s="372" t="s">
        <v>104</v>
      </c>
      <c r="D219" s="373" t="s">
        <v>1324</v>
      </c>
      <c r="E219" s="374">
        <v>1600</v>
      </c>
      <c r="F219" s="373" t="s">
        <v>1342</v>
      </c>
      <c r="G219" s="373" t="s">
        <v>1343</v>
      </c>
      <c r="H219" s="372" t="s">
        <v>1148</v>
      </c>
      <c r="I219" s="372"/>
      <c r="J219" s="372"/>
      <c r="K219" s="373">
        <v>4</v>
      </c>
      <c r="L219" s="373">
        <v>12</v>
      </c>
      <c r="M219" s="374">
        <f t="shared" si="10"/>
        <v>19200</v>
      </c>
      <c r="N219" s="375"/>
      <c r="O219" s="376"/>
      <c r="P219" s="374">
        <f t="shared" si="11"/>
        <v>0</v>
      </c>
    </row>
    <row r="220" spans="1:16" x14ac:dyDescent="0.2">
      <c r="A220" s="501" t="s">
        <v>1111</v>
      </c>
      <c r="B220" s="372" t="s">
        <v>1112</v>
      </c>
      <c r="C220" s="372" t="s">
        <v>104</v>
      </c>
      <c r="D220" s="373" t="s">
        <v>1193</v>
      </c>
      <c r="E220" s="374">
        <v>1200</v>
      </c>
      <c r="F220" s="373" t="s">
        <v>1344</v>
      </c>
      <c r="G220" s="373" t="s">
        <v>1345</v>
      </c>
      <c r="H220" s="372" t="s">
        <v>1172</v>
      </c>
      <c r="I220" s="372" t="str">
        <f>VLOOKUP(F220,'[2]reporte_padron_nominal - 2021-0'!$S:$AH,14,FALSE)</f>
        <v>Secundaria completa</v>
      </c>
      <c r="J220" s="372">
        <f>VLOOKUP(F220,'[2]reporte_padron_nominal - 2021-0'!$S:$AH,16,FALSE)</f>
        <v>0</v>
      </c>
      <c r="K220" s="373">
        <v>4</v>
      </c>
      <c r="L220" s="373">
        <v>10</v>
      </c>
      <c r="M220" s="374">
        <f t="shared" si="10"/>
        <v>12000</v>
      </c>
      <c r="N220" s="375"/>
      <c r="O220" s="376"/>
      <c r="P220" s="374">
        <f t="shared" si="11"/>
        <v>0</v>
      </c>
    </row>
    <row r="221" spans="1:16" x14ac:dyDescent="0.2">
      <c r="A221" s="501" t="s">
        <v>1111</v>
      </c>
      <c r="B221" s="372" t="s">
        <v>1112</v>
      </c>
      <c r="C221" s="372" t="s">
        <v>104</v>
      </c>
      <c r="D221" s="373" t="s">
        <v>844</v>
      </c>
      <c r="E221" s="374">
        <v>5000</v>
      </c>
      <c r="F221" s="373" t="s">
        <v>1346</v>
      </c>
      <c r="G221" s="373" t="s">
        <v>1347</v>
      </c>
      <c r="H221" s="373" t="s">
        <v>844</v>
      </c>
      <c r="I221" s="372" t="s">
        <v>1116</v>
      </c>
      <c r="J221" s="372" t="s">
        <v>769</v>
      </c>
      <c r="K221" s="373">
        <v>1</v>
      </c>
      <c r="L221" s="373">
        <v>3</v>
      </c>
      <c r="M221" s="374">
        <f t="shared" si="10"/>
        <v>15000</v>
      </c>
      <c r="N221" s="375"/>
      <c r="O221" s="376"/>
      <c r="P221" s="374">
        <f t="shared" si="11"/>
        <v>0</v>
      </c>
    </row>
    <row r="222" spans="1:16" x14ac:dyDescent="0.2">
      <c r="A222" s="501" t="s">
        <v>1111</v>
      </c>
      <c r="B222" s="372" t="s">
        <v>1112</v>
      </c>
      <c r="C222" s="372" t="s">
        <v>104</v>
      </c>
      <c r="D222" s="373" t="s">
        <v>1263</v>
      </c>
      <c r="E222" s="374">
        <v>2500</v>
      </c>
      <c r="F222" s="373" t="s">
        <v>1348</v>
      </c>
      <c r="G222" s="373" t="s">
        <v>1349</v>
      </c>
      <c r="H222" s="372" t="s">
        <v>1228</v>
      </c>
      <c r="I222" s="372" t="s">
        <v>1116</v>
      </c>
      <c r="J222" s="372" t="s">
        <v>769</v>
      </c>
      <c r="K222" s="373">
        <v>4</v>
      </c>
      <c r="L222" s="373">
        <v>10</v>
      </c>
      <c r="M222" s="374">
        <f t="shared" si="10"/>
        <v>25000</v>
      </c>
      <c r="N222" s="375"/>
      <c r="O222" s="376"/>
      <c r="P222" s="374">
        <f t="shared" si="11"/>
        <v>0</v>
      </c>
    </row>
    <row r="223" spans="1:16" x14ac:dyDescent="0.2">
      <c r="A223" s="501" t="s">
        <v>1111</v>
      </c>
      <c r="B223" s="372" t="s">
        <v>1112</v>
      </c>
      <c r="C223" s="372" t="s">
        <v>104</v>
      </c>
      <c r="D223" s="373" t="s">
        <v>1126</v>
      </c>
      <c r="E223" s="374">
        <v>930</v>
      </c>
      <c r="F223" s="373" t="s">
        <v>1350</v>
      </c>
      <c r="G223" s="373" t="s">
        <v>1351</v>
      </c>
      <c r="H223" s="372" t="s">
        <v>1172</v>
      </c>
      <c r="I223" s="372" t="str">
        <f>VLOOKUP(F223,'[2]reporte_padron_nominal - 2021-0'!$S:$AH,14,FALSE)</f>
        <v>Primaria completa</v>
      </c>
      <c r="J223" s="372">
        <f>VLOOKUP(F223,'[2]reporte_padron_nominal - 2021-0'!$S:$AH,16,FALSE)</f>
        <v>0</v>
      </c>
      <c r="K223" s="373">
        <v>4</v>
      </c>
      <c r="L223" s="373">
        <v>12</v>
      </c>
      <c r="M223" s="374">
        <f t="shared" si="10"/>
        <v>11160</v>
      </c>
      <c r="N223" s="379">
        <v>3</v>
      </c>
      <c r="O223" s="376">
        <v>5</v>
      </c>
      <c r="P223" s="374">
        <f t="shared" si="11"/>
        <v>4650</v>
      </c>
    </row>
    <row r="224" spans="1:16" x14ac:dyDescent="0.2">
      <c r="A224" s="501" t="s">
        <v>1111</v>
      </c>
      <c r="B224" s="372" t="s">
        <v>1112</v>
      </c>
      <c r="C224" s="372" t="s">
        <v>104</v>
      </c>
      <c r="D224" s="373" t="s">
        <v>1219</v>
      </c>
      <c r="E224" s="374">
        <v>2500</v>
      </c>
      <c r="F224" s="373" t="s">
        <v>1352</v>
      </c>
      <c r="G224" s="373" t="s">
        <v>1353</v>
      </c>
      <c r="H224" s="372" t="str">
        <f>VLOOKUP(F224,'[2]reporte_padron_nominal - 2021-0'!$S:$AH,15,FALSE)</f>
        <v>ABOGADO</v>
      </c>
      <c r="I224" s="372" t="str">
        <f>VLOOKUP(F224,'[2]reporte_padron_nominal - 2021-0'!$S:$AH,14,FALSE)</f>
        <v>Superior completo</v>
      </c>
      <c r="J224" s="372" t="str">
        <f>VLOOKUP(F224,'[2]reporte_padron_nominal - 2021-0'!$S:$AH,16,FALSE)</f>
        <v>TITULO</v>
      </c>
      <c r="K224" s="373">
        <v>1</v>
      </c>
      <c r="L224" s="373">
        <v>2</v>
      </c>
      <c r="M224" s="374">
        <f t="shared" si="10"/>
        <v>5000</v>
      </c>
      <c r="N224" s="375"/>
      <c r="O224" s="376"/>
      <c r="P224" s="374">
        <f t="shared" si="11"/>
        <v>0</v>
      </c>
    </row>
    <row r="225" spans="1:16" x14ac:dyDescent="0.2">
      <c r="A225" s="501" t="s">
        <v>1111</v>
      </c>
      <c r="B225" s="372" t="s">
        <v>1117</v>
      </c>
      <c r="C225" s="377" t="s">
        <v>104</v>
      </c>
      <c r="D225" s="372" t="s">
        <v>1118</v>
      </c>
      <c r="E225" s="374">
        <v>4000</v>
      </c>
      <c r="F225" s="372" t="s">
        <v>1354</v>
      </c>
      <c r="G225" s="372" t="s">
        <v>1355</v>
      </c>
      <c r="H225" s="372" t="str">
        <f>VLOOKUP(F225,'[2]reporte_padron_nominal - 2021-0'!$S:$AH,15,FALSE)</f>
        <v>ENFERMERA(O)</v>
      </c>
      <c r="I225" s="372" t="str">
        <f>VLOOKUP(F225,'[2]reporte_padron_nominal - 2021-0'!$S:$AH,14,FALSE)</f>
        <v>Superior completo</v>
      </c>
      <c r="J225" s="372" t="str">
        <f>VLOOKUP(F225,'[2]reporte_padron_nominal - 2021-0'!$S:$AH,16,FALSE)</f>
        <v>TITULO</v>
      </c>
      <c r="K225" s="373">
        <v>1</v>
      </c>
      <c r="L225" s="373">
        <v>2</v>
      </c>
      <c r="M225" s="372">
        <v>5812.46</v>
      </c>
      <c r="N225" s="375"/>
      <c r="O225" s="376" t="s">
        <v>719</v>
      </c>
      <c r="P225" s="374" t="s">
        <v>719</v>
      </c>
    </row>
    <row r="226" spans="1:16" x14ac:dyDescent="0.2">
      <c r="A226" s="501" t="s">
        <v>1111</v>
      </c>
      <c r="B226" s="372" t="s">
        <v>1112</v>
      </c>
      <c r="C226" s="372" t="s">
        <v>104</v>
      </c>
      <c r="D226" s="373" t="s">
        <v>1193</v>
      </c>
      <c r="E226" s="374">
        <v>1100</v>
      </c>
      <c r="F226" s="373" t="s">
        <v>1356</v>
      </c>
      <c r="G226" s="373" t="s">
        <v>1357</v>
      </c>
      <c r="H226" s="372" t="s">
        <v>1172</v>
      </c>
      <c r="I226" s="372" t="str">
        <f>VLOOKUP(F226,'[2]reporte_padron_nominal - 2021-0'!$S:$AH,14,FALSE)</f>
        <v>Secundaria incompleta</v>
      </c>
      <c r="J226" s="372">
        <f>VLOOKUP(F226,'[2]reporte_padron_nominal - 2021-0'!$S:$AH,16,FALSE)</f>
        <v>0</v>
      </c>
      <c r="K226" s="373">
        <v>4</v>
      </c>
      <c r="L226" s="373">
        <v>12</v>
      </c>
      <c r="M226" s="374">
        <f>E226*L226</f>
        <v>13200</v>
      </c>
      <c r="N226" s="379">
        <v>3</v>
      </c>
      <c r="O226" s="376">
        <v>6</v>
      </c>
      <c r="P226" s="374">
        <f>O226*E226</f>
        <v>6600</v>
      </c>
    </row>
    <row r="227" spans="1:16" x14ac:dyDescent="0.2">
      <c r="A227" s="501" t="s">
        <v>1111</v>
      </c>
      <c r="B227" s="372" t="s">
        <v>1117</v>
      </c>
      <c r="C227" s="377" t="s">
        <v>104</v>
      </c>
      <c r="D227" s="372" t="s">
        <v>844</v>
      </c>
      <c r="E227" s="374">
        <v>8000</v>
      </c>
      <c r="F227" s="372" t="s">
        <v>1358</v>
      </c>
      <c r="G227" s="372" t="s">
        <v>1359</v>
      </c>
      <c r="H227" s="372" t="str">
        <f>VLOOKUP(F227,'[2]reporte_padron_nominal - 2021-0'!$S:$AH,15,FALSE)</f>
        <v>MEDICO CIRUJANO</v>
      </c>
      <c r="I227" s="372" t="str">
        <f>VLOOKUP(F227,'[2]reporte_padron_nominal - 2021-0'!$S:$AH,14,FALSE)</f>
        <v>Superior completo</v>
      </c>
      <c r="J227" s="372" t="str">
        <f>VLOOKUP(F227,'[2]reporte_padron_nominal - 2021-0'!$S:$AH,16,FALSE)</f>
        <v>TITULO</v>
      </c>
      <c r="K227" s="373"/>
      <c r="L227" s="373" t="s">
        <v>719</v>
      </c>
      <c r="M227" s="372" t="s">
        <v>719</v>
      </c>
      <c r="N227" s="379">
        <v>3</v>
      </c>
      <c r="O227" s="376">
        <v>4</v>
      </c>
      <c r="P227" s="374">
        <v>28000</v>
      </c>
    </row>
    <row r="228" spans="1:16" x14ac:dyDescent="0.2">
      <c r="A228" s="501" t="s">
        <v>1111</v>
      </c>
      <c r="B228" s="372" t="s">
        <v>1117</v>
      </c>
      <c r="C228" s="377" t="s">
        <v>104</v>
      </c>
      <c r="D228" s="372" t="s">
        <v>844</v>
      </c>
      <c r="E228" s="374">
        <v>8000</v>
      </c>
      <c r="F228" s="372" t="s">
        <v>1360</v>
      </c>
      <c r="G228" s="372" t="s">
        <v>1361</v>
      </c>
      <c r="H228" s="372" t="str">
        <f>VLOOKUP(F228,'[2]reporte_padron_nominal - 2021-0'!$S:$AH,15,FALSE)</f>
        <v>MEDICO CIRUJANO</v>
      </c>
      <c r="I228" s="372" t="str">
        <f>VLOOKUP(F228,'[2]reporte_padron_nominal - 2021-0'!$S:$AH,14,FALSE)</f>
        <v>Superior completo</v>
      </c>
      <c r="J228" s="372" t="str">
        <f>VLOOKUP(F228,'[2]reporte_padron_nominal - 2021-0'!$S:$AH,16,FALSE)</f>
        <v>TITULO</v>
      </c>
      <c r="K228" s="373"/>
      <c r="L228" s="373" t="s">
        <v>719</v>
      </c>
      <c r="M228" s="372" t="s">
        <v>719</v>
      </c>
      <c r="N228" s="379">
        <v>1</v>
      </c>
      <c r="O228" s="376">
        <v>3</v>
      </c>
      <c r="P228" s="374">
        <v>24000</v>
      </c>
    </row>
    <row r="229" spans="1:16" x14ac:dyDescent="0.2">
      <c r="A229" s="501" t="s">
        <v>1111</v>
      </c>
      <c r="B229" s="372" t="s">
        <v>1117</v>
      </c>
      <c r="C229" s="377" t="s">
        <v>104</v>
      </c>
      <c r="D229" s="372" t="s">
        <v>844</v>
      </c>
      <c r="E229" s="374">
        <v>8000</v>
      </c>
      <c r="F229" s="372" t="s">
        <v>1362</v>
      </c>
      <c r="G229" s="372" t="s">
        <v>1363</v>
      </c>
      <c r="H229" s="372" t="s">
        <v>844</v>
      </c>
      <c r="I229" s="372" t="s">
        <v>1116</v>
      </c>
      <c r="J229" s="372" t="s">
        <v>769</v>
      </c>
      <c r="K229" s="373">
        <v>1</v>
      </c>
      <c r="L229" s="373">
        <v>1</v>
      </c>
      <c r="M229" s="372">
        <v>7500</v>
      </c>
      <c r="N229" s="375"/>
      <c r="O229" s="376" t="s">
        <v>719</v>
      </c>
      <c r="P229" s="374" t="s">
        <v>719</v>
      </c>
    </row>
    <row r="230" spans="1:16" x14ac:dyDescent="0.2">
      <c r="A230" s="501" t="s">
        <v>1111</v>
      </c>
      <c r="B230" s="372" t="s">
        <v>1117</v>
      </c>
      <c r="C230" s="377" t="s">
        <v>104</v>
      </c>
      <c r="D230" s="372" t="s">
        <v>1133</v>
      </c>
      <c r="E230" s="374">
        <v>4000</v>
      </c>
      <c r="F230" s="372" t="s">
        <v>1364</v>
      </c>
      <c r="G230" s="372" t="s">
        <v>1365</v>
      </c>
      <c r="H230" s="372" t="str">
        <f>VLOOKUP(F230,'[2]reporte_padron_nominal - 2021-0'!$S:$AH,15,FALSE)</f>
        <v>OBSTETRA</v>
      </c>
      <c r="I230" s="372" t="str">
        <f>VLOOKUP(F230,'[2]reporte_padron_nominal - 2021-0'!$S:$AH,14,FALSE)</f>
        <v>Superior completo</v>
      </c>
      <c r="J230" s="372" t="str">
        <f>VLOOKUP(F230,'[2]reporte_padron_nominal - 2021-0'!$S:$AH,16,FALSE)</f>
        <v>TITULO</v>
      </c>
      <c r="K230" s="373"/>
      <c r="L230" s="373" t="s">
        <v>719</v>
      </c>
      <c r="M230" s="372" t="s">
        <v>719</v>
      </c>
      <c r="N230" s="379">
        <v>1</v>
      </c>
      <c r="O230" s="376">
        <v>1</v>
      </c>
      <c r="P230" s="374">
        <v>4000</v>
      </c>
    </row>
    <row r="231" spans="1:16" x14ac:dyDescent="0.2">
      <c r="A231" s="501" t="s">
        <v>1111</v>
      </c>
      <c r="B231" s="372" t="s">
        <v>1112</v>
      </c>
      <c r="C231" s="372" t="s">
        <v>104</v>
      </c>
      <c r="D231" s="373" t="s">
        <v>1366</v>
      </c>
      <c r="E231" s="374">
        <v>2200</v>
      </c>
      <c r="F231" s="373" t="s">
        <v>1367</v>
      </c>
      <c r="G231" s="373" t="s">
        <v>1368</v>
      </c>
      <c r="H231" s="372" t="str">
        <f>VLOOKUP(F231,'[2]reporte_padron_nominal - 2021-0'!$S:$AH,15,FALSE)</f>
        <v>ADMINISTRADOR</v>
      </c>
      <c r="I231" s="372" t="str">
        <f>VLOOKUP(F231,'[2]reporte_padron_nominal - 2021-0'!$S:$AH,14,FALSE)</f>
        <v>Superior completo</v>
      </c>
      <c r="J231" s="372" t="str">
        <f>VLOOKUP(F231,'[2]reporte_padron_nominal - 2021-0'!$S:$AH,16,FALSE)</f>
        <v>TITULO</v>
      </c>
      <c r="K231" s="373">
        <v>1</v>
      </c>
      <c r="L231" s="373">
        <v>2</v>
      </c>
      <c r="M231" s="374">
        <f>E231*L231</f>
        <v>4400</v>
      </c>
      <c r="N231" s="379">
        <v>3</v>
      </c>
      <c r="O231" s="376">
        <v>4</v>
      </c>
      <c r="P231" s="374">
        <f>O231*E231</f>
        <v>8800</v>
      </c>
    </row>
    <row r="232" spans="1:16" x14ac:dyDescent="0.2">
      <c r="A232" s="501" t="s">
        <v>1111</v>
      </c>
      <c r="B232" s="372" t="s">
        <v>1112</v>
      </c>
      <c r="C232" s="377" t="s">
        <v>104</v>
      </c>
      <c r="D232" s="379" t="s">
        <v>1118</v>
      </c>
      <c r="E232" s="378">
        <v>2000</v>
      </c>
      <c r="F232" s="377" t="s">
        <v>1369</v>
      </c>
      <c r="G232" s="377" t="s">
        <v>1370</v>
      </c>
      <c r="H232" s="372" t="str">
        <f>VLOOKUP(F232,'[2]reporte_padron_nominal - 2021-0'!$S:$AH,15,FALSE)</f>
        <v>ENFERMERA(O)</v>
      </c>
      <c r="I232" s="372" t="str">
        <f>VLOOKUP(F232,'[2]reporte_padron_nominal - 2021-0'!$S:$AH,14,FALSE)</f>
        <v>Superior completo</v>
      </c>
      <c r="J232" s="372" t="str">
        <f>VLOOKUP(F232,'[2]reporte_padron_nominal - 2021-0'!$S:$AH,16,FALSE)</f>
        <v>TITULO</v>
      </c>
      <c r="K232" s="379"/>
      <c r="L232" s="379"/>
      <c r="M232" s="377"/>
      <c r="N232" s="379">
        <v>3</v>
      </c>
      <c r="O232" s="380">
        <v>4</v>
      </c>
      <c r="P232" s="374">
        <f>O232*E232</f>
        <v>8000</v>
      </c>
    </row>
    <row r="233" spans="1:16" x14ac:dyDescent="0.2">
      <c r="A233" s="501" t="s">
        <v>1111</v>
      </c>
      <c r="B233" s="372" t="s">
        <v>1117</v>
      </c>
      <c r="C233" s="377" t="s">
        <v>104</v>
      </c>
      <c r="D233" s="372" t="s">
        <v>1145</v>
      </c>
      <c r="E233" s="374">
        <v>3000</v>
      </c>
      <c r="F233" s="372" t="s">
        <v>1371</v>
      </c>
      <c r="G233" s="372" t="s">
        <v>1372</v>
      </c>
      <c r="H233" s="372" t="s">
        <v>1145</v>
      </c>
      <c r="I233" s="372" t="s">
        <v>1116</v>
      </c>
      <c r="J233" s="372" t="s">
        <v>769</v>
      </c>
      <c r="K233" s="373"/>
      <c r="L233" s="373" t="s">
        <v>719</v>
      </c>
      <c r="M233" s="372" t="s">
        <v>719</v>
      </c>
      <c r="N233" s="379">
        <v>1</v>
      </c>
      <c r="O233" s="376">
        <v>1</v>
      </c>
      <c r="P233" s="374">
        <v>3000</v>
      </c>
    </row>
    <row r="234" spans="1:16" x14ac:dyDescent="0.2">
      <c r="A234" s="501" t="s">
        <v>1111</v>
      </c>
      <c r="B234" s="372" t="s">
        <v>1117</v>
      </c>
      <c r="C234" s="377" t="s">
        <v>104</v>
      </c>
      <c r="D234" s="372" t="s">
        <v>1129</v>
      </c>
      <c r="E234" s="374">
        <v>2500</v>
      </c>
      <c r="F234" s="372" t="s">
        <v>1373</v>
      </c>
      <c r="G234" s="372" t="s">
        <v>1374</v>
      </c>
      <c r="H234" s="372" t="str">
        <f>VLOOKUP(F234,'[2]reporte_padron_nominal - 2021-0'!$S:$AH,15,FALSE)</f>
        <v>OBSTETRA</v>
      </c>
      <c r="I234" s="372" t="str">
        <f>VLOOKUP(F234,'[2]reporte_padron_nominal - 2021-0'!$S:$AH,14,FALSE)</f>
        <v>Superior completo</v>
      </c>
      <c r="J234" s="372" t="str">
        <f>VLOOKUP(F234,'[2]reporte_padron_nominal - 2021-0'!$S:$AH,16,FALSE)</f>
        <v>TITULO</v>
      </c>
      <c r="K234" s="373"/>
      <c r="L234" s="373" t="s">
        <v>719</v>
      </c>
      <c r="M234" s="372" t="s">
        <v>719</v>
      </c>
      <c r="N234" s="379">
        <v>1</v>
      </c>
      <c r="O234" s="376">
        <v>2</v>
      </c>
      <c r="P234" s="374">
        <v>5000</v>
      </c>
    </row>
    <row r="235" spans="1:16" x14ac:dyDescent="0.2">
      <c r="A235" s="501" t="s">
        <v>1111</v>
      </c>
      <c r="B235" s="372" t="s">
        <v>1117</v>
      </c>
      <c r="C235" s="377" t="s">
        <v>104</v>
      </c>
      <c r="D235" s="372" t="s">
        <v>1118</v>
      </c>
      <c r="E235" s="374">
        <v>4000</v>
      </c>
      <c r="F235" s="372" t="s">
        <v>1375</v>
      </c>
      <c r="G235" s="372" t="s">
        <v>1376</v>
      </c>
      <c r="H235" s="372" t="s">
        <v>1118</v>
      </c>
      <c r="I235" s="372" t="s">
        <v>1116</v>
      </c>
      <c r="J235" s="372" t="s">
        <v>769</v>
      </c>
      <c r="K235" s="373"/>
      <c r="L235" s="373" t="s">
        <v>719</v>
      </c>
      <c r="M235" s="372" t="s">
        <v>719</v>
      </c>
      <c r="N235" s="379">
        <v>1</v>
      </c>
      <c r="O235" s="376">
        <v>2</v>
      </c>
      <c r="P235" s="374">
        <v>7040</v>
      </c>
    </row>
    <row r="236" spans="1:16" x14ac:dyDescent="0.2">
      <c r="A236" s="501" t="s">
        <v>1111</v>
      </c>
      <c r="B236" s="372" t="s">
        <v>1112</v>
      </c>
      <c r="C236" s="372" t="s">
        <v>104</v>
      </c>
      <c r="D236" s="373" t="s">
        <v>1126</v>
      </c>
      <c r="E236" s="374">
        <v>1600</v>
      </c>
      <c r="F236" s="373" t="s">
        <v>1377</v>
      </c>
      <c r="G236" s="373" t="s">
        <v>1378</v>
      </c>
      <c r="H236" s="372" t="s">
        <v>1172</v>
      </c>
      <c r="I236" s="372" t="str">
        <f>VLOOKUP(F236,'[2]reporte_padron_nominal - 2021-0'!$S:$AH,14,FALSE)</f>
        <v>Secundaria completa</v>
      </c>
      <c r="J236" s="372">
        <f>VLOOKUP(F236,'[2]reporte_padron_nominal - 2021-0'!$S:$AH,16,FALSE)</f>
        <v>0</v>
      </c>
      <c r="K236" s="373">
        <v>4</v>
      </c>
      <c r="L236" s="373">
        <v>12</v>
      </c>
      <c r="M236" s="374">
        <f>E236*L236</f>
        <v>19200</v>
      </c>
      <c r="N236" s="379">
        <v>3</v>
      </c>
      <c r="O236" s="376">
        <v>6</v>
      </c>
      <c r="P236" s="374">
        <f>O236*E236</f>
        <v>9600</v>
      </c>
    </row>
    <row r="237" spans="1:16" x14ac:dyDescent="0.2">
      <c r="A237" s="501" t="s">
        <v>1111</v>
      </c>
      <c r="B237" s="372" t="s">
        <v>1112</v>
      </c>
      <c r="C237" s="377" t="s">
        <v>104</v>
      </c>
      <c r="D237" s="379" t="s">
        <v>1228</v>
      </c>
      <c r="E237" s="378">
        <v>2500</v>
      </c>
      <c r="F237" s="377" t="s">
        <v>1379</v>
      </c>
      <c r="G237" s="377" t="s">
        <v>1380</v>
      </c>
      <c r="H237" s="372" t="str">
        <f>VLOOKUP(F237,'[2]reporte_padron_nominal - 2021-0'!$S:$AH,15,FALSE)</f>
        <v>QUIMICO</v>
      </c>
      <c r="I237" s="372" t="str">
        <f>VLOOKUP(F237,'[2]reporte_padron_nominal - 2021-0'!$S:$AH,14,FALSE)</f>
        <v>Superior completo</v>
      </c>
      <c r="J237" s="372" t="str">
        <f>VLOOKUP(F237,'[2]reporte_padron_nominal - 2021-0'!$S:$AH,16,FALSE)</f>
        <v>TITULO</v>
      </c>
      <c r="K237" s="379"/>
      <c r="L237" s="379"/>
      <c r="M237" s="377"/>
      <c r="N237" s="379">
        <v>1</v>
      </c>
      <c r="O237" s="380">
        <v>1</v>
      </c>
      <c r="P237" s="374">
        <f>O237*E237</f>
        <v>2500</v>
      </c>
    </row>
    <row r="238" spans="1:16" x14ac:dyDescent="0.2">
      <c r="A238" s="501" t="s">
        <v>1111</v>
      </c>
      <c r="B238" s="372" t="s">
        <v>1117</v>
      </c>
      <c r="C238" s="377" t="s">
        <v>104</v>
      </c>
      <c r="D238" s="372" t="s">
        <v>1148</v>
      </c>
      <c r="E238" s="374">
        <v>1500</v>
      </c>
      <c r="F238" s="372" t="s">
        <v>1381</v>
      </c>
      <c r="G238" s="372" t="s">
        <v>1382</v>
      </c>
      <c r="H238" s="372" t="s">
        <v>1148</v>
      </c>
      <c r="I238" s="372"/>
      <c r="J238" s="372"/>
      <c r="K238" s="373"/>
      <c r="L238" s="373" t="s">
        <v>719</v>
      </c>
      <c r="M238" s="372" t="s">
        <v>719</v>
      </c>
      <c r="N238" s="379">
        <v>1</v>
      </c>
      <c r="O238" s="376">
        <v>1</v>
      </c>
      <c r="P238" s="374">
        <v>1400</v>
      </c>
    </row>
    <row r="239" spans="1:16" x14ac:dyDescent="0.2">
      <c r="A239" s="501" t="s">
        <v>1111</v>
      </c>
      <c r="B239" s="372" t="s">
        <v>1112</v>
      </c>
      <c r="C239" s="372" t="s">
        <v>104</v>
      </c>
      <c r="D239" s="373" t="s">
        <v>1126</v>
      </c>
      <c r="E239" s="374">
        <v>930</v>
      </c>
      <c r="F239" s="373" t="s">
        <v>1383</v>
      </c>
      <c r="G239" s="373" t="s">
        <v>1384</v>
      </c>
      <c r="H239" s="372" t="str">
        <f>VLOOKUP(F239,'[2]reporte_padron_nominal - 2021-0'!$S:$AH,15,FALSE)</f>
        <v>TECNICO EN ENFERMERIA</v>
      </c>
      <c r="I239" s="372" t="str">
        <f>VLOOKUP(F239,'[2]reporte_padron_nominal - 2021-0'!$S:$AH,14,FALSE)</f>
        <v>Técnico superior completo</v>
      </c>
      <c r="J239" s="372" t="str">
        <f>VLOOKUP(F239,'[2]reporte_padron_nominal - 2021-0'!$S:$AH,16,FALSE)</f>
        <v>EGRESADO</v>
      </c>
      <c r="K239" s="373">
        <v>4</v>
      </c>
      <c r="L239" s="373">
        <v>12</v>
      </c>
      <c r="M239" s="374">
        <f>E239*L239</f>
        <v>11160</v>
      </c>
      <c r="N239" s="379">
        <v>3</v>
      </c>
      <c r="O239" s="376">
        <v>6</v>
      </c>
      <c r="P239" s="374">
        <f>O239*E239</f>
        <v>5580</v>
      </c>
    </row>
    <row r="240" spans="1:16" x14ac:dyDescent="0.2">
      <c r="A240" s="501" t="s">
        <v>1111</v>
      </c>
      <c r="B240" s="372" t="s">
        <v>1112</v>
      </c>
      <c r="C240" s="372" t="s">
        <v>104</v>
      </c>
      <c r="D240" s="373" t="s">
        <v>1129</v>
      </c>
      <c r="E240" s="374">
        <v>1200</v>
      </c>
      <c r="F240" s="373" t="s">
        <v>1385</v>
      </c>
      <c r="G240" s="373" t="s">
        <v>1386</v>
      </c>
      <c r="H240" s="372" t="str">
        <f>VLOOKUP(F240,'[2]reporte_padron_nominal - 2021-0'!$S:$AH,15,FALSE)</f>
        <v>TECNICO EN ENFERMERIA</v>
      </c>
      <c r="I240" s="372" t="str">
        <f>VLOOKUP(F240,'[2]reporte_padron_nominal - 2021-0'!$S:$AH,14,FALSE)</f>
        <v>Técnico superior completo</v>
      </c>
      <c r="J240" s="372" t="str">
        <f>VLOOKUP(F240,'[2]reporte_padron_nominal - 2021-0'!$S:$AH,16,FALSE)</f>
        <v>TITULO</v>
      </c>
      <c r="K240" s="373">
        <v>4</v>
      </c>
      <c r="L240" s="373">
        <v>12</v>
      </c>
      <c r="M240" s="374">
        <f>E240*L240</f>
        <v>14400</v>
      </c>
      <c r="N240" s="379">
        <v>3</v>
      </c>
      <c r="O240" s="376">
        <v>6</v>
      </c>
      <c r="P240" s="374">
        <f>O240*E240</f>
        <v>7200</v>
      </c>
    </row>
    <row r="241" spans="1:16" x14ac:dyDescent="0.2">
      <c r="A241" s="501" t="s">
        <v>1111</v>
      </c>
      <c r="B241" s="372" t="s">
        <v>1117</v>
      </c>
      <c r="C241" s="377" t="s">
        <v>104</v>
      </c>
      <c r="D241" s="372" t="s">
        <v>1193</v>
      </c>
      <c r="E241" s="374">
        <v>2500</v>
      </c>
      <c r="F241" s="372" t="s">
        <v>1387</v>
      </c>
      <c r="G241" s="372" t="s">
        <v>1388</v>
      </c>
      <c r="H241" s="372" t="s">
        <v>1148</v>
      </c>
      <c r="I241" s="372"/>
      <c r="J241" s="372"/>
      <c r="K241" s="373"/>
      <c r="L241" s="373" t="s">
        <v>719</v>
      </c>
      <c r="M241" s="372" t="s">
        <v>719</v>
      </c>
      <c r="N241" s="379">
        <v>1</v>
      </c>
      <c r="O241" s="376">
        <v>1</v>
      </c>
      <c r="P241" s="374">
        <v>2300</v>
      </c>
    </row>
    <row r="242" spans="1:16" x14ac:dyDescent="0.2">
      <c r="A242" s="501" t="s">
        <v>1111</v>
      </c>
      <c r="B242" s="372" t="s">
        <v>1112</v>
      </c>
      <c r="C242" s="372" t="s">
        <v>104</v>
      </c>
      <c r="D242" s="373" t="s">
        <v>1389</v>
      </c>
      <c r="E242" s="374">
        <v>1200</v>
      </c>
      <c r="F242" s="373" t="s">
        <v>1390</v>
      </c>
      <c r="G242" s="373" t="s">
        <v>1391</v>
      </c>
      <c r="H242" s="372" t="str">
        <f>VLOOKUP(F242,'[2]reporte_padron_nominal - 2021-0'!$S:$AH,15,FALSE)</f>
        <v>TECNICO EN ENFERMERIA</v>
      </c>
      <c r="I242" s="372" t="str">
        <f>VLOOKUP(F242,'[2]reporte_padron_nominal - 2021-0'!$S:$AH,14,FALSE)</f>
        <v>Técnico superior completo</v>
      </c>
      <c r="J242" s="372" t="str">
        <f>VLOOKUP(F242,'[2]reporte_padron_nominal - 2021-0'!$S:$AH,16,FALSE)</f>
        <v>TITULO</v>
      </c>
      <c r="K242" s="373">
        <v>4</v>
      </c>
      <c r="L242" s="373">
        <v>12</v>
      </c>
      <c r="M242" s="374">
        <f>E242*L242</f>
        <v>14400</v>
      </c>
      <c r="N242" s="379">
        <v>3</v>
      </c>
      <c r="O242" s="376">
        <v>6</v>
      </c>
      <c r="P242" s="374">
        <f>O242*E242</f>
        <v>7200</v>
      </c>
    </row>
    <row r="243" spans="1:16" x14ac:dyDescent="0.2">
      <c r="A243" s="501" t="s">
        <v>1111</v>
      </c>
      <c r="B243" s="372" t="s">
        <v>1112</v>
      </c>
      <c r="C243" s="372" t="s">
        <v>104</v>
      </c>
      <c r="D243" s="373" t="s">
        <v>1118</v>
      </c>
      <c r="E243" s="374">
        <v>2200</v>
      </c>
      <c r="F243" s="373" t="s">
        <v>1392</v>
      </c>
      <c r="G243" s="373" t="s">
        <v>1393</v>
      </c>
      <c r="H243" s="372" t="str">
        <f>VLOOKUP(F243,'[2]reporte_padron_nominal - 2021-0'!$S:$AH,15,FALSE)</f>
        <v>ENFERMERA(O)</v>
      </c>
      <c r="I243" s="372" t="str">
        <f>VLOOKUP(F243,'[2]reporte_padron_nominal - 2021-0'!$S:$AH,14,FALSE)</f>
        <v>Superior completo</v>
      </c>
      <c r="J243" s="372" t="str">
        <f>VLOOKUP(F243,'[2]reporte_padron_nominal - 2021-0'!$S:$AH,16,FALSE)</f>
        <v>TITULO</v>
      </c>
      <c r="K243" s="373">
        <v>4</v>
      </c>
      <c r="L243" s="373">
        <v>12</v>
      </c>
      <c r="M243" s="374">
        <f>E243*L243</f>
        <v>26400</v>
      </c>
      <c r="N243" s="379">
        <v>3</v>
      </c>
      <c r="O243" s="376">
        <v>6</v>
      </c>
      <c r="P243" s="374">
        <f>O243*E243</f>
        <v>13200</v>
      </c>
    </row>
    <row r="244" spans="1:16" x14ac:dyDescent="0.2">
      <c r="A244" s="501" t="s">
        <v>1111</v>
      </c>
      <c r="B244" s="372" t="s">
        <v>1117</v>
      </c>
      <c r="C244" s="377" t="s">
        <v>104</v>
      </c>
      <c r="D244" s="372" t="s">
        <v>1129</v>
      </c>
      <c r="E244" s="374">
        <v>2500</v>
      </c>
      <c r="F244" s="372" t="s">
        <v>1394</v>
      </c>
      <c r="G244" s="372" t="s">
        <v>1395</v>
      </c>
      <c r="H244" s="372" t="str">
        <f>VLOOKUP(F244,'[2]reporte_padron_nominal - 2021-0'!$S:$AH,15,FALSE)</f>
        <v>TECNICO EN ENFERMERIA</v>
      </c>
      <c r="I244" s="372" t="str">
        <f>VLOOKUP(F244,'[2]reporte_padron_nominal - 2021-0'!$S:$AH,14,FALSE)</f>
        <v>Técnico superior completo</v>
      </c>
      <c r="J244" s="372" t="str">
        <f>VLOOKUP(F244,'[2]reporte_padron_nominal - 2021-0'!$S:$AH,16,FALSE)</f>
        <v>TITULO</v>
      </c>
      <c r="K244" s="373">
        <v>1</v>
      </c>
      <c r="L244" s="373">
        <v>3</v>
      </c>
      <c r="M244" s="372">
        <v>9000</v>
      </c>
      <c r="N244" s="379">
        <v>3</v>
      </c>
      <c r="O244" s="376">
        <v>6</v>
      </c>
      <c r="P244" s="374">
        <v>15300</v>
      </c>
    </row>
    <row r="245" spans="1:16" x14ac:dyDescent="0.2">
      <c r="A245" s="501" t="s">
        <v>1111</v>
      </c>
      <c r="B245" s="372" t="s">
        <v>1117</v>
      </c>
      <c r="C245" s="377" t="s">
        <v>104</v>
      </c>
      <c r="D245" s="372" t="s">
        <v>1193</v>
      </c>
      <c r="E245" s="374">
        <v>2500</v>
      </c>
      <c r="F245" s="372" t="s">
        <v>1396</v>
      </c>
      <c r="G245" s="372" t="s">
        <v>1397</v>
      </c>
      <c r="H245" s="372" t="s">
        <v>1172</v>
      </c>
      <c r="I245" s="372" t="str">
        <f>VLOOKUP(F245,'[2]reporte_padron_nominal - 2021-0'!$S:$AH,14,FALSE)</f>
        <v>Secundaria completa</v>
      </c>
      <c r="J245" s="372">
        <f>VLOOKUP(F245,'[2]reporte_padron_nominal - 2021-0'!$S:$AH,16,FALSE)</f>
        <v>0</v>
      </c>
      <c r="K245" s="373">
        <v>3</v>
      </c>
      <c r="L245" s="373">
        <v>4</v>
      </c>
      <c r="M245" s="372">
        <v>12000</v>
      </c>
      <c r="N245" s="379">
        <v>3</v>
      </c>
      <c r="O245" s="376">
        <v>6</v>
      </c>
      <c r="P245" s="374">
        <v>15300</v>
      </c>
    </row>
    <row r="246" spans="1:16" x14ac:dyDescent="0.2">
      <c r="A246" s="501" t="s">
        <v>1111</v>
      </c>
      <c r="B246" s="372" t="s">
        <v>1112</v>
      </c>
      <c r="C246" s="372" t="s">
        <v>104</v>
      </c>
      <c r="D246" s="373" t="s">
        <v>1133</v>
      </c>
      <c r="E246" s="374">
        <v>2000</v>
      </c>
      <c r="F246" s="373" t="s">
        <v>1398</v>
      </c>
      <c r="G246" s="373" t="s">
        <v>1399</v>
      </c>
      <c r="H246" s="372" t="str">
        <f>VLOOKUP(F246,'[2]reporte_padron_nominal - 2021-0'!$S:$AH,15,FALSE)</f>
        <v>OBSTETRA</v>
      </c>
      <c r="I246" s="372" t="str">
        <f>VLOOKUP(F246,'[2]reporte_padron_nominal - 2021-0'!$S:$AH,14,FALSE)</f>
        <v>Superior completo</v>
      </c>
      <c r="J246" s="372" t="str">
        <f>VLOOKUP(F246,'[2]reporte_padron_nominal - 2021-0'!$S:$AH,16,FALSE)</f>
        <v>TITULO</v>
      </c>
      <c r="K246" s="373">
        <v>4</v>
      </c>
      <c r="L246" s="373">
        <v>12</v>
      </c>
      <c r="M246" s="374">
        <f>E246*L246</f>
        <v>24000</v>
      </c>
      <c r="N246" s="379">
        <v>3</v>
      </c>
      <c r="O246" s="376">
        <v>6</v>
      </c>
      <c r="P246" s="374">
        <f>O246*E246</f>
        <v>12000</v>
      </c>
    </row>
    <row r="247" spans="1:16" x14ac:dyDescent="0.2">
      <c r="A247" s="501" t="s">
        <v>1111</v>
      </c>
      <c r="B247" s="372" t="s">
        <v>1112</v>
      </c>
      <c r="C247" s="372" t="s">
        <v>104</v>
      </c>
      <c r="D247" s="373" t="s">
        <v>1138</v>
      </c>
      <c r="E247" s="374">
        <v>2200</v>
      </c>
      <c r="F247" s="373" t="s">
        <v>1400</v>
      </c>
      <c r="G247" s="373" t="s">
        <v>1401</v>
      </c>
      <c r="H247" s="372" t="str">
        <f>VLOOKUP(F247,'[2]reporte_padron_nominal - 2021-0'!$S:$AH,15,FALSE)</f>
        <v>BIOLOGO</v>
      </c>
      <c r="I247" s="372" t="str">
        <f>VLOOKUP(F247,'[2]reporte_padron_nominal - 2021-0'!$S:$AH,14,FALSE)</f>
        <v>Superior completo</v>
      </c>
      <c r="J247" s="372" t="str">
        <f>VLOOKUP(F247,'[2]reporte_padron_nominal - 2021-0'!$S:$AH,16,FALSE)</f>
        <v>TITULO</v>
      </c>
      <c r="K247" s="373">
        <v>3</v>
      </c>
      <c r="L247" s="373">
        <v>6</v>
      </c>
      <c r="M247" s="374">
        <f>E247*L247</f>
        <v>13200</v>
      </c>
      <c r="N247" s="379">
        <v>3</v>
      </c>
      <c r="O247" s="376">
        <v>6</v>
      </c>
      <c r="P247" s="374">
        <f>O247*E247</f>
        <v>13200</v>
      </c>
    </row>
    <row r="248" spans="1:16" x14ac:dyDescent="0.2">
      <c r="A248" s="501" t="s">
        <v>1111</v>
      </c>
      <c r="B248" s="372" t="s">
        <v>1112</v>
      </c>
      <c r="C248" s="372" t="s">
        <v>104</v>
      </c>
      <c r="D248" s="373" t="s">
        <v>1228</v>
      </c>
      <c r="E248" s="374">
        <v>2500</v>
      </c>
      <c r="F248" s="373" t="s">
        <v>1402</v>
      </c>
      <c r="G248" s="373" t="s">
        <v>1403</v>
      </c>
      <c r="H248" s="372" t="str">
        <f>VLOOKUP(F248,'[2]reporte_padron_nominal - 2021-0'!$S:$AH,15,FALSE)</f>
        <v>QUIMICO FARMACEUTICO</v>
      </c>
      <c r="I248" s="372" t="str">
        <f>VLOOKUP(F248,'[2]reporte_padron_nominal - 2021-0'!$S:$AH,14,FALSE)</f>
        <v>Superior completo</v>
      </c>
      <c r="J248" s="372" t="str">
        <f>VLOOKUP(F248,'[2]reporte_padron_nominal - 2021-0'!$S:$AH,16,FALSE)</f>
        <v>TITULO</v>
      </c>
      <c r="K248" s="373">
        <v>1</v>
      </c>
      <c r="L248" s="373">
        <v>1</v>
      </c>
      <c r="M248" s="374">
        <f>E248*L248</f>
        <v>2500</v>
      </c>
      <c r="N248" s="379">
        <v>3</v>
      </c>
      <c r="O248" s="376">
        <v>6</v>
      </c>
      <c r="P248" s="374">
        <f>O248*E248</f>
        <v>15000</v>
      </c>
    </row>
    <row r="249" spans="1:16" x14ac:dyDescent="0.2">
      <c r="A249" s="501" t="s">
        <v>1111</v>
      </c>
      <c r="B249" s="372" t="s">
        <v>1117</v>
      </c>
      <c r="C249" s="377" t="s">
        <v>104</v>
      </c>
      <c r="D249" s="372" t="s">
        <v>1118</v>
      </c>
      <c r="E249" s="374">
        <v>4000</v>
      </c>
      <c r="F249" s="372" t="s">
        <v>1404</v>
      </c>
      <c r="G249" s="372" t="s">
        <v>1405</v>
      </c>
      <c r="H249" s="372" t="str">
        <f>VLOOKUP(F249,'[2]reporte_padron_nominal - 2021-0'!$S:$AH,15,FALSE)</f>
        <v>ENFERMERA(O)</v>
      </c>
      <c r="I249" s="372" t="str">
        <f>VLOOKUP(F249,'[2]reporte_padron_nominal - 2021-0'!$S:$AH,14,FALSE)</f>
        <v>Superior completo</v>
      </c>
      <c r="J249" s="372" t="str">
        <f>VLOOKUP(F249,'[2]reporte_padron_nominal - 2021-0'!$S:$AH,16,FALSE)</f>
        <v>TITULO</v>
      </c>
      <c r="K249" s="373"/>
      <c r="L249" s="373" t="s">
        <v>719</v>
      </c>
      <c r="M249" s="372" t="s">
        <v>719</v>
      </c>
      <c r="N249" s="379">
        <v>1</v>
      </c>
      <c r="O249" s="376">
        <v>2</v>
      </c>
      <c r="P249" s="374">
        <v>8000</v>
      </c>
    </row>
    <row r="250" spans="1:16" x14ac:dyDescent="0.2">
      <c r="A250" s="501" t="s">
        <v>1111</v>
      </c>
      <c r="B250" s="372" t="s">
        <v>1112</v>
      </c>
      <c r="C250" s="372" t="s">
        <v>104</v>
      </c>
      <c r="D250" s="373" t="s">
        <v>1263</v>
      </c>
      <c r="E250" s="374">
        <v>2500</v>
      </c>
      <c r="F250" s="373" t="s">
        <v>1406</v>
      </c>
      <c r="G250" s="373" t="s">
        <v>1407</v>
      </c>
      <c r="H250" s="372" t="str">
        <f>VLOOKUP(F250,'[2]reporte_padron_nominal - 2021-0'!$S:$AH,15,FALSE)</f>
        <v>OBSTETRA</v>
      </c>
      <c r="I250" s="372" t="str">
        <f>VLOOKUP(F250,'[2]reporte_padron_nominal - 2021-0'!$S:$AH,14,FALSE)</f>
        <v>Superior completo</v>
      </c>
      <c r="J250" s="372" t="str">
        <f>VLOOKUP(F250,'[2]reporte_padron_nominal - 2021-0'!$S:$AH,16,FALSE)</f>
        <v>TITULO</v>
      </c>
      <c r="K250" s="373">
        <v>4</v>
      </c>
      <c r="L250" s="373">
        <v>12</v>
      </c>
      <c r="M250" s="374">
        <f>E250*L250</f>
        <v>30000</v>
      </c>
      <c r="N250" s="379">
        <v>3</v>
      </c>
      <c r="O250" s="376">
        <v>6</v>
      </c>
      <c r="P250" s="374">
        <f>O250*E250</f>
        <v>15000</v>
      </c>
    </row>
    <row r="251" spans="1:16" x14ac:dyDescent="0.2">
      <c r="A251" s="501" t="s">
        <v>1111</v>
      </c>
      <c r="B251" s="372" t="s">
        <v>1117</v>
      </c>
      <c r="C251" s="377" t="s">
        <v>104</v>
      </c>
      <c r="D251" s="372" t="s">
        <v>1148</v>
      </c>
      <c r="E251" s="374">
        <v>1500</v>
      </c>
      <c r="F251" s="372" t="s">
        <v>1408</v>
      </c>
      <c r="G251" s="372" t="s">
        <v>1409</v>
      </c>
      <c r="H251" s="372" t="str">
        <f>VLOOKUP(F251,'[2]reporte_padron_nominal - 2021-0'!$S:$AH,15,FALSE)</f>
        <v>CIRUJANO DENTISTA</v>
      </c>
      <c r="I251" s="372" t="str">
        <f>VLOOKUP(F251,'[2]reporte_padron_nominal - 2021-0'!$S:$AH,14,FALSE)</f>
        <v>Superior completo</v>
      </c>
      <c r="J251" s="372" t="str">
        <f>VLOOKUP(F251,'[2]reporte_padron_nominal - 2021-0'!$S:$AH,16,FALSE)</f>
        <v>BACHILLER</v>
      </c>
      <c r="K251" s="373">
        <v>1</v>
      </c>
      <c r="L251" s="373">
        <v>3</v>
      </c>
      <c r="M251" s="372">
        <v>4500</v>
      </c>
      <c r="N251" s="379">
        <v>3</v>
      </c>
      <c r="O251" s="376">
        <v>6</v>
      </c>
      <c r="P251" s="374">
        <v>8800</v>
      </c>
    </row>
    <row r="252" spans="1:16" x14ac:dyDescent="0.2">
      <c r="A252" s="501" t="s">
        <v>1111</v>
      </c>
      <c r="B252" s="372" t="s">
        <v>1112</v>
      </c>
      <c r="C252" s="372" t="s">
        <v>104</v>
      </c>
      <c r="D252" s="373" t="s">
        <v>1121</v>
      </c>
      <c r="E252" s="374">
        <v>2800</v>
      </c>
      <c r="F252" s="373" t="s">
        <v>1410</v>
      </c>
      <c r="G252" s="373" t="s">
        <v>1411</v>
      </c>
      <c r="H252" s="373" t="s">
        <v>1121</v>
      </c>
      <c r="I252" s="372" t="s">
        <v>1116</v>
      </c>
      <c r="J252" s="372" t="s">
        <v>769</v>
      </c>
      <c r="K252" s="373">
        <v>3</v>
      </c>
      <c r="L252" s="373">
        <v>5</v>
      </c>
      <c r="M252" s="374">
        <f>E252*L252</f>
        <v>14000</v>
      </c>
      <c r="N252" s="375"/>
      <c r="O252" s="376"/>
      <c r="P252" s="374">
        <f>O252*E252</f>
        <v>0</v>
      </c>
    </row>
    <row r="253" spans="1:16" x14ac:dyDescent="0.2">
      <c r="A253" s="501" t="s">
        <v>1111</v>
      </c>
      <c r="B253" s="372" t="s">
        <v>1117</v>
      </c>
      <c r="C253" s="377" t="s">
        <v>104</v>
      </c>
      <c r="D253" s="372" t="s">
        <v>1145</v>
      </c>
      <c r="E253" s="374">
        <v>3000</v>
      </c>
      <c r="F253" s="372" t="s">
        <v>1412</v>
      </c>
      <c r="G253" s="372" t="s">
        <v>1413</v>
      </c>
      <c r="H253" s="372" t="str">
        <f>VLOOKUP(F253,'[2]reporte_padron_nominal - 2021-0'!$S:$AH,15,FALSE)</f>
        <v>NUTRICIONISTA</v>
      </c>
      <c r="I253" s="372" t="str">
        <f>VLOOKUP(F253,'[2]reporte_padron_nominal - 2021-0'!$S:$AH,14,FALSE)</f>
        <v>Superior completo</v>
      </c>
      <c r="J253" s="372" t="str">
        <f>VLOOKUP(F253,'[2]reporte_padron_nominal - 2021-0'!$S:$AH,16,FALSE)</f>
        <v>TITULO</v>
      </c>
      <c r="K253" s="373">
        <v>1</v>
      </c>
      <c r="L253" s="373">
        <v>3</v>
      </c>
      <c r="M253" s="372">
        <v>12000</v>
      </c>
      <c r="N253" s="379">
        <v>3</v>
      </c>
      <c r="O253" s="376">
        <v>6</v>
      </c>
      <c r="P253" s="374">
        <v>19450</v>
      </c>
    </row>
    <row r="254" spans="1:16" x14ac:dyDescent="0.2">
      <c r="A254" s="501" t="s">
        <v>1111</v>
      </c>
      <c r="B254" s="372" t="s">
        <v>1117</v>
      </c>
      <c r="C254" s="377" t="s">
        <v>104</v>
      </c>
      <c r="D254" s="372" t="s">
        <v>1138</v>
      </c>
      <c r="E254" s="374">
        <v>4000</v>
      </c>
      <c r="F254" s="372" t="s">
        <v>1414</v>
      </c>
      <c r="G254" s="372" t="s">
        <v>1415</v>
      </c>
      <c r="H254" s="372" t="str">
        <f>VLOOKUP(F254,'[2]reporte_padron_nominal - 2021-0'!$S:$AH,15,FALSE)</f>
        <v>BIOLOGO</v>
      </c>
      <c r="I254" s="372" t="str">
        <f>VLOOKUP(F254,'[2]reporte_padron_nominal - 2021-0'!$S:$AH,14,FALSE)</f>
        <v>Superior completo</v>
      </c>
      <c r="J254" s="372" t="str">
        <f>VLOOKUP(F254,'[2]reporte_padron_nominal - 2021-0'!$S:$AH,16,FALSE)</f>
        <v>TITULO</v>
      </c>
      <c r="K254" s="373"/>
      <c r="L254" s="373" t="s">
        <v>719</v>
      </c>
      <c r="M254" s="372" t="s">
        <v>719</v>
      </c>
      <c r="N254" s="379">
        <v>1</v>
      </c>
      <c r="O254" s="376">
        <v>1</v>
      </c>
      <c r="P254" s="374">
        <v>4000</v>
      </c>
    </row>
    <row r="255" spans="1:16" x14ac:dyDescent="0.2">
      <c r="A255" s="501" t="s">
        <v>1111</v>
      </c>
      <c r="B255" s="372" t="s">
        <v>1117</v>
      </c>
      <c r="C255" s="377" t="s">
        <v>104</v>
      </c>
      <c r="D255" s="372" t="s">
        <v>1148</v>
      </c>
      <c r="E255" s="374">
        <v>1500</v>
      </c>
      <c r="F255" s="372" t="s">
        <v>1416</v>
      </c>
      <c r="G255" s="372" t="s">
        <v>1417</v>
      </c>
      <c r="H255" s="372" t="str">
        <f>VLOOKUP(F255,'[2]reporte_padron_nominal - 2021-0'!$S:$AH,15,FALSE)</f>
        <v>TECNICO EN ENFERMERIA</v>
      </c>
      <c r="I255" s="372" t="str">
        <f>VLOOKUP(F255,'[2]reporte_padron_nominal - 2021-0'!$S:$AH,14,FALSE)</f>
        <v>Técnico superior completo</v>
      </c>
      <c r="J255" s="372" t="str">
        <f>VLOOKUP(F255,'[2]reporte_padron_nominal - 2021-0'!$S:$AH,16,FALSE)</f>
        <v>TITULO</v>
      </c>
      <c r="K255" s="373"/>
      <c r="L255" s="373" t="s">
        <v>719</v>
      </c>
      <c r="M255" s="372" t="s">
        <v>719</v>
      </c>
      <c r="N255" s="379">
        <v>1</v>
      </c>
      <c r="O255" s="376">
        <v>2</v>
      </c>
      <c r="P255" s="374">
        <v>3000</v>
      </c>
    </row>
    <row r="256" spans="1:16" x14ac:dyDescent="0.2">
      <c r="A256" s="501" t="s">
        <v>1111</v>
      </c>
      <c r="B256" s="372" t="s">
        <v>1117</v>
      </c>
      <c r="C256" s="377" t="s">
        <v>104</v>
      </c>
      <c r="D256" s="372" t="s">
        <v>1133</v>
      </c>
      <c r="E256" s="374">
        <v>4000</v>
      </c>
      <c r="F256" s="372" t="s">
        <v>1418</v>
      </c>
      <c r="G256" s="372" t="s">
        <v>1419</v>
      </c>
      <c r="H256" s="372" t="s">
        <v>1133</v>
      </c>
      <c r="I256" s="372" t="s">
        <v>1116</v>
      </c>
      <c r="J256" s="372" t="s">
        <v>769</v>
      </c>
      <c r="K256" s="373"/>
      <c r="L256" s="373" t="s">
        <v>719</v>
      </c>
      <c r="M256" s="372" t="s">
        <v>719</v>
      </c>
      <c r="N256" s="379">
        <v>1</v>
      </c>
      <c r="O256" s="376">
        <v>1</v>
      </c>
      <c r="P256" s="374">
        <v>4000</v>
      </c>
    </row>
    <row r="257" spans="1:16" x14ac:dyDescent="0.2">
      <c r="A257" s="501" t="s">
        <v>1111</v>
      </c>
      <c r="B257" s="372" t="s">
        <v>1112</v>
      </c>
      <c r="C257" s="372" t="s">
        <v>104</v>
      </c>
      <c r="D257" s="373" t="s">
        <v>1133</v>
      </c>
      <c r="E257" s="374">
        <v>2200</v>
      </c>
      <c r="F257" s="373" t="s">
        <v>1420</v>
      </c>
      <c r="G257" s="373" t="s">
        <v>1421</v>
      </c>
      <c r="H257" s="372" t="str">
        <f>VLOOKUP(F257,'[2]reporte_padron_nominal - 2021-0'!$S:$AH,15,FALSE)</f>
        <v>OBSTETRA</v>
      </c>
      <c r="I257" s="372" t="str">
        <f>VLOOKUP(F257,'[2]reporte_padron_nominal - 2021-0'!$S:$AH,14,FALSE)</f>
        <v>Superior completo</v>
      </c>
      <c r="J257" s="372" t="str">
        <f>VLOOKUP(F257,'[2]reporte_padron_nominal - 2021-0'!$S:$AH,16,FALSE)</f>
        <v>TITULO</v>
      </c>
      <c r="K257" s="373">
        <v>4</v>
      </c>
      <c r="L257" s="373">
        <v>12</v>
      </c>
      <c r="M257" s="374">
        <f>E257*L257</f>
        <v>26400</v>
      </c>
      <c r="N257" s="379">
        <v>3</v>
      </c>
      <c r="O257" s="376">
        <v>6</v>
      </c>
      <c r="P257" s="374">
        <f>O257*E257</f>
        <v>13200</v>
      </c>
    </row>
    <row r="258" spans="1:16" x14ac:dyDescent="0.2">
      <c r="A258" s="501" t="s">
        <v>1111</v>
      </c>
      <c r="B258" s="372" t="s">
        <v>1112</v>
      </c>
      <c r="C258" s="377" t="s">
        <v>104</v>
      </c>
      <c r="D258" s="379" t="s">
        <v>1118</v>
      </c>
      <c r="E258" s="378">
        <v>2000</v>
      </c>
      <c r="F258" s="377" t="s">
        <v>1422</v>
      </c>
      <c r="G258" s="377" t="s">
        <v>1423</v>
      </c>
      <c r="H258" s="372" t="str">
        <f>VLOOKUP(F258,'[2]reporte_padron_nominal - 2021-0'!$S:$AH,15,FALSE)</f>
        <v>ENFERMERA(O)</v>
      </c>
      <c r="I258" s="372" t="str">
        <f>VLOOKUP(F258,'[2]reporte_padron_nominal - 2021-0'!$S:$AH,14,FALSE)</f>
        <v>Superior completo</v>
      </c>
      <c r="J258" s="372" t="str">
        <f>VLOOKUP(F258,'[2]reporte_padron_nominal - 2021-0'!$S:$AH,16,FALSE)</f>
        <v>TITULO</v>
      </c>
      <c r="K258" s="379"/>
      <c r="L258" s="379"/>
      <c r="M258" s="377"/>
      <c r="N258" s="379">
        <v>1</v>
      </c>
      <c r="O258" s="380">
        <v>1</v>
      </c>
      <c r="P258" s="374">
        <f>O258*E258</f>
        <v>2000</v>
      </c>
    </row>
    <row r="259" spans="1:16" x14ac:dyDescent="0.2">
      <c r="A259" s="501" t="s">
        <v>1111</v>
      </c>
      <c r="B259" s="372" t="s">
        <v>1117</v>
      </c>
      <c r="C259" s="377" t="s">
        <v>104</v>
      </c>
      <c r="D259" s="372" t="s">
        <v>1118</v>
      </c>
      <c r="E259" s="374">
        <v>4000</v>
      </c>
      <c r="F259" s="372" t="s">
        <v>1422</v>
      </c>
      <c r="G259" s="372" t="s">
        <v>1423</v>
      </c>
      <c r="H259" s="372" t="str">
        <f>VLOOKUP(F259,'[2]reporte_padron_nominal - 2021-0'!$S:$AH,15,FALSE)</f>
        <v>ENFERMERA(O)</v>
      </c>
      <c r="I259" s="372" t="str">
        <f>VLOOKUP(F259,'[2]reporte_padron_nominal - 2021-0'!$S:$AH,14,FALSE)</f>
        <v>Superior completo</v>
      </c>
      <c r="J259" s="372" t="str">
        <f>VLOOKUP(F259,'[2]reporte_padron_nominal - 2021-0'!$S:$AH,16,FALSE)</f>
        <v>TITULO</v>
      </c>
      <c r="K259" s="373"/>
      <c r="L259" s="373" t="s">
        <v>719</v>
      </c>
      <c r="M259" s="372" t="s">
        <v>719</v>
      </c>
      <c r="N259" s="379">
        <v>1</v>
      </c>
      <c r="O259" s="376">
        <v>2</v>
      </c>
      <c r="P259" s="374">
        <v>8000</v>
      </c>
    </row>
    <row r="260" spans="1:16" x14ac:dyDescent="0.2">
      <c r="A260" s="501" t="s">
        <v>1111</v>
      </c>
      <c r="B260" s="372" t="s">
        <v>1112</v>
      </c>
      <c r="C260" s="372" t="s">
        <v>104</v>
      </c>
      <c r="D260" s="373" t="s">
        <v>1138</v>
      </c>
      <c r="E260" s="374">
        <v>2200</v>
      </c>
      <c r="F260" s="373" t="s">
        <v>1424</v>
      </c>
      <c r="G260" s="373" t="s">
        <v>1425</v>
      </c>
      <c r="H260" s="372" t="str">
        <f>VLOOKUP(F260,'[2]reporte_padron_nominal - 2021-0'!$S:$AH,15,FALSE)</f>
        <v>BIOLOGO</v>
      </c>
      <c r="I260" s="372" t="str">
        <f>VLOOKUP(F260,'[2]reporte_padron_nominal - 2021-0'!$S:$AH,14,FALSE)</f>
        <v>Superior completo</v>
      </c>
      <c r="J260" s="372" t="str">
        <f>VLOOKUP(F260,'[2]reporte_padron_nominal - 2021-0'!$S:$AH,16,FALSE)</f>
        <v>TITULO</v>
      </c>
      <c r="K260" s="373">
        <v>4</v>
      </c>
      <c r="L260" s="373">
        <v>12</v>
      </c>
      <c r="M260" s="374">
        <f>E260*L260</f>
        <v>26400</v>
      </c>
      <c r="N260" s="375"/>
      <c r="O260" s="376"/>
      <c r="P260" s="374">
        <f>O260*E260</f>
        <v>0</v>
      </c>
    </row>
    <row r="261" spans="1:16" x14ac:dyDescent="0.2">
      <c r="A261" s="501" t="s">
        <v>1111</v>
      </c>
      <c r="B261" s="372" t="s">
        <v>1117</v>
      </c>
      <c r="C261" s="377" t="s">
        <v>104</v>
      </c>
      <c r="D261" s="372" t="s">
        <v>1138</v>
      </c>
      <c r="E261" s="374">
        <v>4000</v>
      </c>
      <c r="F261" s="372" t="s">
        <v>1424</v>
      </c>
      <c r="G261" s="372" t="s">
        <v>1425</v>
      </c>
      <c r="H261" s="372" t="str">
        <f>VLOOKUP(F261,'[2]reporte_padron_nominal - 2021-0'!$S:$AH,15,FALSE)</f>
        <v>BIOLOGO</v>
      </c>
      <c r="I261" s="372" t="str">
        <f>VLOOKUP(F261,'[2]reporte_padron_nominal - 2021-0'!$S:$AH,14,FALSE)</f>
        <v>Superior completo</v>
      </c>
      <c r="J261" s="372" t="str">
        <f>VLOOKUP(F261,'[2]reporte_padron_nominal - 2021-0'!$S:$AH,16,FALSE)</f>
        <v>TITULO</v>
      </c>
      <c r="K261" s="373"/>
      <c r="L261" s="373" t="s">
        <v>719</v>
      </c>
      <c r="M261" s="372" t="s">
        <v>719</v>
      </c>
      <c r="N261" s="379">
        <v>3</v>
      </c>
      <c r="O261" s="376">
        <v>6</v>
      </c>
      <c r="P261" s="374">
        <v>25447</v>
      </c>
    </row>
    <row r="262" spans="1:16" x14ac:dyDescent="0.2">
      <c r="A262" s="501" t="s">
        <v>1111</v>
      </c>
      <c r="B262" s="372" t="s">
        <v>1117</v>
      </c>
      <c r="C262" s="377" t="s">
        <v>104</v>
      </c>
      <c r="D262" s="372" t="s">
        <v>1129</v>
      </c>
      <c r="E262" s="374">
        <v>2500</v>
      </c>
      <c r="F262" s="372" t="s">
        <v>1426</v>
      </c>
      <c r="G262" s="372" t="s">
        <v>1427</v>
      </c>
      <c r="H262" s="372" t="s">
        <v>1129</v>
      </c>
      <c r="I262" s="372" t="s">
        <v>1132</v>
      </c>
      <c r="J262" s="372" t="s">
        <v>769</v>
      </c>
      <c r="K262" s="373"/>
      <c r="L262" s="373" t="s">
        <v>719</v>
      </c>
      <c r="M262" s="372" t="s">
        <v>719</v>
      </c>
      <c r="N262" s="379">
        <v>1</v>
      </c>
      <c r="O262" s="376">
        <v>1</v>
      </c>
      <c r="P262" s="374">
        <v>2300</v>
      </c>
    </row>
    <row r="263" spans="1:16" x14ac:dyDescent="0.2">
      <c r="A263" s="501" t="s">
        <v>1111</v>
      </c>
      <c r="B263" s="372" t="s">
        <v>1117</v>
      </c>
      <c r="C263" s="377" t="s">
        <v>104</v>
      </c>
      <c r="D263" s="372" t="s">
        <v>1148</v>
      </c>
      <c r="E263" s="374">
        <v>1500</v>
      </c>
      <c r="F263" s="372" t="s">
        <v>1428</v>
      </c>
      <c r="G263" s="372" t="s">
        <v>1429</v>
      </c>
      <c r="H263" s="372" t="s">
        <v>1148</v>
      </c>
      <c r="I263" s="372"/>
      <c r="J263" s="372"/>
      <c r="K263" s="373"/>
      <c r="L263" s="373" t="s">
        <v>719</v>
      </c>
      <c r="M263" s="372" t="s">
        <v>719</v>
      </c>
      <c r="N263" s="379">
        <v>1</v>
      </c>
      <c r="O263" s="376">
        <v>1</v>
      </c>
      <c r="P263" s="374">
        <v>336</v>
      </c>
    </row>
    <row r="264" spans="1:16" x14ac:dyDescent="0.2">
      <c r="A264" s="501" t="s">
        <v>1111</v>
      </c>
      <c r="B264" s="372" t="s">
        <v>1117</v>
      </c>
      <c r="C264" s="377" t="s">
        <v>104</v>
      </c>
      <c r="D264" s="372" t="s">
        <v>1145</v>
      </c>
      <c r="E264" s="374">
        <v>3000</v>
      </c>
      <c r="F264" s="372" t="s">
        <v>1430</v>
      </c>
      <c r="G264" s="372" t="s">
        <v>1431</v>
      </c>
      <c r="H264" s="372" t="str">
        <f>VLOOKUP(F264,'[2]reporte_padron_nominal - 2021-0'!$S:$AH,15,FALSE)</f>
        <v>NUTRICIONISTA</v>
      </c>
      <c r="I264" s="372" t="str">
        <f>VLOOKUP(F264,'[2]reporte_padron_nominal - 2021-0'!$S:$AH,14,FALSE)</f>
        <v>Superior completo</v>
      </c>
      <c r="J264" s="372" t="str">
        <f>VLOOKUP(F264,'[2]reporte_padron_nominal - 2021-0'!$S:$AH,16,FALSE)</f>
        <v>TITULO</v>
      </c>
      <c r="K264" s="373">
        <v>1</v>
      </c>
      <c r="L264" s="373">
        <v>1</v>
      </c>
      <c r="M264" s="372">
        <v>4000</v>
      </c>
      <c r="N264" s="379">
        <v>3</v>
      </c>
      <c r="O264" s="376">
        <v>6</v>
      </c>
      <c r="P264" s="374">
        <v>19450</v>
      </c>
    </row>
    <row r="265" spans="1:16" x14ac:dyDescent="0.2">
      <c r="A265" s="501" t="s">
        <v>1111</v>
      </c>
      <c r="B265" s="372" t="s">
        <v>1117</v>
      </c>
      <c r="C265" s="377" t="s">
        <v>104</v>
      </c>
      <c r="D265" s="372" t="s">
        <v>844</v>
      </c>
      <c r="E265" s="374">
        <v>8000</v>
      </c>
      <c r="F265" s="372" t="s">
        <v>1432</v>
      </c>
      <c r="G265" s="372" t="s">
        <v>1433</v>
      </c>
      <c r="H265" s="372" t="s">
        <v>844</v>
      </c>
      <c r="I265" s="372" t="s">
        <v>1116</v>
      </c>
      <c r="J265" s="372" t="s">
        <v>769</v>
      </c>
      <c r="K265" s="373"/>
      <c r="L265" s="373" t="s">
        <v>719</v>
      </c>
      <c r="M265" s="372" t="s">
        <v>719</v>
      </c>
      <c r="N265" s="379">
        <v>1</v>
      </c>
      <c r="O265" s="376">
        <v>2</v>
      </c>
      <c r="P265" s="374">
        <v>13000</v>
      </c>
    </row>
    <row r="266" spans="1:16" x14ac:dyDescent="0.2">
      <c r="A266" s="501" t="s">
        <v>1111</v>
      </c>
      <c r="B266" s="372" t="s">
        <v>1112</v>
      </c>
      <c r="C266" s="372" t="s">
        <v>104</v>
      </c>
      <c r="D266" s="373" t="s">
        <v>1263</v>
      </c>
      <c r="E266" s="374">
        <v>2500</v>
      </c>
      <c r="F266" s="373" t="s">
        <v>1434</v>
      </c>
      <c r="G266" s="373" t="s">
        <v>1435</v>
      </c>
      <c r="H266" s="372" t="str">
        <f>VLOOKUP(F266,'[2]reporte_padron_nominal - 2021-0'!$S:$AH,15,FALSE)</f>
        <v>OBSTETRA</v>
      </c>
      <c r="I266" s="372" t="str">
        <f>VLOOKUP(F266,'[2]reporte_padron_nominal - 2021-0'!$S:$AH,14,FALSE)</f>
        <v>Superior completo</v>
      </c>
      <c r="J266" s="372" t="str">
        <f>VLOOKUP(F266,'[2]reporte_padron_nominal - 2021-0'!$S:$AH,16,FALSE)</f>
        <v>TITULO</v>
      </c>
      <c r="K266" s="373">
        <v>4</v>
      </c>
      <c r="L266" s="373">
        <v>12</v>
      </c>
      <c r="M266" s="374">
        <f>E266*L266</f>
        <v>30000</v>
      </c>
      <c r="N266" s="379">
        <v>3</v>
      </c>
      <c r="O266" s="376">
        <v>6</v>
      </c>
      <c r="P266" s="374">
        <f>O266*E266</f>
        <v>15000</v>
      </c>
    </row>
    <row r="267" spans="1:16" x14ac:dyDescent="0.2">
      <c r="A267" s="501" t="s">
        <v>1111</v>
      </c>
      <c r="B267" s="372" t="s">
        <v>1117</v>
      </c>
      <c r="C267" s="377" t="s">
        <v>104</v>
      </c>
      <c r="D267" s="372" t="s">
        <v>1129</v>
      </c>
      <c r="E267" s="374">
        <v>2500</v>
      </c>
      <c r="F267" s="372" t="s">
        <v>1436</v>
      </c>
      <c r="G267" s="372" t="s">
        <v>1437</v>
      </c>
      <c r="H267" s="372" t="str">
        <f>VLOOKUP(F267,'[2]reporte_padron_nominal - 2021-0'!$S:$AH,15,FALSE)</f>
        <v>TECNICO EN ENFERMERIA</v>
      </c>
      <c r="I267" s="372" t="str">
        <f>VLOOKUP(F267,'[2]reporte_padron_nominal - 2021-0'!$S:$AH,14,FALSE)</f>
        <v>Técnico superior completo</v>
      </c>
      <c r="J267" s="372" t="str">
        <f>VLOOKUP(F267,'[2]reporte_padron_nominal - 2021-0'!$S:$AH,16,FALSE)</f>
        <v>TITULO</v>
      </c>
      <c r="K267" s="373">
        <v>4</v>
      </c>
      <c r="L267" s="373">
        <v>7</v>
      </c>
      <c r="M267" s="372">
        <v>18000</v>
      </c>
      <c r="N267" s="379">
        <v>3</v>
      </c>
      <c r="O267" s="376">
        <v>6</v>
      </c>
      <c r="P267" s="374">
        <v>15300</v>
      </c>
    </row>
    <row r="268" spans="1:16" x14ac:dyDescent="0.2">
      <c r="A268" s="501" t="s">
        <v>1111</v>
      </c>
      <c r="B268" s="372" t="s">
        <v>1112</v>
      </c>
      <c r="C268" s="372" t="s">
        <v>104</v>
      </c>
      <c r="D268" s="373" t="s">
        <v>1133</v>
      </c>
      <c r="E268" s="374">
        <v>2000</v>
      </c>
      <c r="F268" s="373" t="s">
        <v>1438</v>
      </c>
      <c r="G268" s="373" t="s">
        <v>1439</v>
      </c>
      <c r="H268" s="373" t="s">
        <v>1133</v>
      </c>
      <c r="I268" s="372" t="s">
        <v>1116</v>
      </c>
      <c r="J268" s="372" t="s">
        <v>769</v>
      </c>
      <c r="K268" s="373">
        <v>4</v>
      </c>
      <c r="L268" s="373">
        <v>8</v>
      </c>
      <c r="M268" s="374">
        <f>E268*L268</f>
        <v>16000</v>
      </c>
      <c r="N268" s="375"/>
      <c r="O268" s="376"/>
      <c r="P268" s="374">
        <f>O268*E268</f>
        <v>0</v>
      </c>
    </row>
    <row r="269" spans="1:16" x14ac:dyDescent="0.2">
      <c r="A269" s="501" t="s">
        <v>1111</v>
      </c>
      <c r="B269" s="372" t="s">
        <v>1117</v>
      </c>
      <c r="C269" s="377" t="s">
        <v>104</v>
      </c>
      <c r="D269" s="372" t="s">
        <v>844</v>
      </c>
      <c r="E269" s="374">
        <v>8000</v>
      </c>
      <c r="F269" s="372" t="s">
        <v>1440</v>
      </c>
      <c r="G269" s="372" t="s">
        <v>1441</v>
      </c>
      <c r="H269" s="372" t="str">
        <f>VLOOKUP(F269,'[2]reporte_padron_nominal - 2021-0'!$S:$AH,15,FALSE)</f>
        <v>MEDICO CIRUJANO</v>
      </c>
      <c r="I269" s="372" t="str">
        <f>VLOOKUP(F269,'[2]reporte_padron_nominal - 2021-0'!$S:$AH,14,FALSE)</f>
        <v>Superior completo</v>
      </c>
      <c r="J269" s="372" t="str">
        <f>VLOOKUP(F269,'[2]reporte_padron_nominal - 2021-0'!$S:$AH,16,FALSE)</f>
        <v>TITULO</v>
      </c>
      <c r="K269" s="373"/>
      <c r="L269" s="373" t="s">
        <v>719</v>
      </c>
      <c r="M269" s="372" t="s">
        <v>719</v>
      </c>
      <c r="N269" s="379">
        <v>1</v>
      </c>
      <c r="O269" s="376">
        <v>1</v>
      </c>
      <c r="P269" s="374">
        <v>8000</v>
      </c>
    </row>
    <row r="270" spans="1:16" x14ac:dyDescent="0.2">
      <c r="A270" s="501" t="s">
        <v>1111</v>
      </c>
      <c r="B270" s="372" t="s">
        <v>1112</v>
      </c>
      <c r="C270" s="372" t="s">
        <v>104</v>
      </c>
      <c r="D270" s="373" t="s">
        <v>1389</v>
      </c>
      <c r="E270" s="374">
        <v>1200</v>
      </c>
      <c r="F270" s="373" t="s">
        <v>1442</v>
      </c>
      <c r="G270" s="373" t="s">
        <v>1443</v>
      </c>
      <c r="H270" s="372" t="str">
        <f>VLOOKUP(F270,'[2]reporte_padron_nominal - 2021-0'!$S:$AH,15,FALSE)</f>
        <v>TECNICO DE FARMACIA</v>
      </c>
      <c r="I270" s="372" t="str">
        <f>VLOOKUP(F270,'[2]reporte_padron_nominal - 2021-0'!$S:$AH,14,FALSE)</f>
        <v>Técnico superior completo</v>
      </c>
      <c r="J270" s="372" t="str">
        <f>VLOOKUP(F270,'[2]reporte_padron_nominal - 2021-0'!$S:$AH,16,FALSE)</f>
        <v>TITULO</v>
      </c>
      <c r="K270" s="373">
        <v>1</v>
      </c>
      <c r="L270" s="373">
        <v>1</v>
      </c>
      <c r="M270" s="374">
        <f>E270*L270</f>
        <v>1200</v>
      </c>
      <c r="N270" s="375"/>
      <c r="O270" s="376"/>
      <c r="P270" s="374">
        <f>O270*E270</f>
        <v>0</v>
      </c>
    </row>
    <row r="271" spans="1:16" x14ac:dyDescent="0.2">
      <c r="A271" s="501" t="s">
        <v>1111</v>
      </c>
      <c r="B271" s="372" t="s">
        <v>1117</v>
      </c>
      <c r="C271" s="377" t="s">
        <v>104</v>
      </c>
      <c r="D271" s="372" t="s">
        <v>1389</v>
      </c>
      <c r="E271" s="374">
        <v>2500</v>
      </c>
      <c r="F271" s="372" t="s">
        <v>1442</v>
      </c>
      <c r="G271" s="372" t="s">
        <v>1443</v>
      </c>
      <c r="H271" s="372" t="str">
        <f>VLOOKUP(F271,'[2]reporte_padron_nominal - 2021-0'!$S:$AH,15,FALSE)</f>
        <v>TECNICO DE FARMACIA</v>
      </c>
      <c r="I271" s="372" t="str">
        <f>VLOOKUP(F271,'[2]reporte_padron_nominal - 2021-0'!$S:$AH,14,FALSE)</f>
        <v>Técnico superior completo</v>
      </c>
      <c r="J271" s="372" t="str">
        <f>VLOOKUP(F271,'[2]reporte_padron_nominal - 2021-0'!$S:$AH,16,FALSE)</f>
        <v>TITULO</v>
      </c>
      <c r="K271" s="373">
        <v>1</v>
      </c>
      <c r="L271" s="373">
        <v>2</v>
      </c>
      <c r="M271" s="372">
        <v>4935.4799999999996</v>
      </c>
      <c r="N271" s="375"/>
      <c r="O271" s="376" t="s">
        <v>719</v>
      </c>
      <c r="P271" s="374" t="s">
        <v>719</v>
      </c>
    </row>
    <row r="272" spans="1:16" x14ac:dyDescent="0.2">
      <c r="A272" s="501" t="s">
        <v>1111</v>
      </c>
      <c r="B272" s="372" t="s">
        <v>1112</v>
      </c>
      <c r="C272" s="372" t="s">
        <v>104</v>
      </c>
      <c r="D272" s="373" t="s">
        <v>1193</v>
      </c>
      <c r="E272" s="374">
        <v>1200</v>
      </c>
      <c r="F272" s="373" t="s">
        <v>1444</v>
      </c>
      <c r="G272" s="373" t="s">
        <v>1445</v>
      </c>
      <c r="H272" s="372" t="s">
        <v>1172</v>
      </c>
      <c r="I272" s="372" t="str">
        <f>VLOOKUP(F272,'[2]reporte_padron_nominal - 2021-0'!$S:$AH,14,FALSE)</f>
        <v>Secundaria completa</v>
      </c>
      <c r="J272" s="372">
        <f>VLOOKUP(F272,'[2]reporte_padron_nominal - 2021-0'!$S:$AH,16,FALSE)</f>
        <v>0</v>
      </c>
      <c r="K272" s="373">
        <v>4</v>
      </c>
      <c r="L272" s="373">
        <v>12</v>
      </c>
      <c r="M272" s="374">
        <f>E272*L272</f>
        <v>14400</v>
      </c>
      <c r="N272" s="379">
        <v>3</v>
      </c>
      <c r="O272" s="376">
        <v>6</v>
      </c>
      <c r="P272" s="374">
        <f t="shared" ref="P272:P278" si="12">O272*E272</f>
        <v>7200</v>
      </c>
    </row>
    <row r="273" spans="1:16" x14ac:dyDescent="0.2">
      <c r="A273" s="501" t="s">
        <v>1111</v>
      </c>
      <c r="B273" s="372" t="s">
        <v>1112</v>
      </c>
      <c r="C273" s="377" t="s">
        <v>104</v>
      </c>
      <c r="D273" s="379" t="s">
        <v>1177</v>
      </c>
      <c r="E273" s="378">
        <v>1200</v>
      </c>
      <c r="F273" s="377" t="s">
        <v>1446</v>
      </c>
      <c r="G273" s="377" t="s">
        <v>1447</v>
      </c>
      <c r="H273" s="372" t="str">
        <f>VLOOKUP(F273,'[2]reporte_padron_nominal - 2021-0'!$S:$AH,15,FALSE)</f>
        <v>ADMINISTRADOR</v>
      </c>
      <c r="I273" s="372" t="str">
        <f>VLOOKUP(F273,'[2]reporte_padron_nominal - 2021-0'!$S:$AH,14,FALSE)</f>
        <v>Superior completo</v>
      </c>
      <c r="J273" s="372" t="str">
        <f>VLOOKUP(F273,'[2]reporte_padron_nominal - 2021-0'!$S:$AH,16,FALSE)</f>
        <v>BACHILLER</v>
      </c>
      <c r="K273" s="379"/>
      <c r="L273" s="379"/>
      <c r="M273" s="377"/>
      <c r="N273" s="379">
        <v>1</v>
      </c>
      <c r="O273" s="380">
        <v>1</v>
      </c>
      <c r="P273" s="374">
        <f t="shared" si="12"/>
        <v>1200</v>
      </c>
    </row>
    <row r="274" spans="1:16" x14ac:dyDescent="0.2">
      <c r="A274" s="501" t="s">
        <v>1111</v>
      </c>
      <c r="B274" s="372" t="s">
        <v>1112</v>
      </c>
      <c r="C274" s="372" t="s">
        <v>104</v>
      </c>
      <c r="D274" s="373" t="s">
        <v>1113</v>
      </c>
      <c r="E274" s="374">
        <v>2100</v>
      </c>
      <c r="F274" s="373" t="s">
        <v>1448</v>
      </c>
      <c r="G274" s="373" t="s">
        <v>1449</v>
      </c>
      <c r="H274" s="372" t="str">
        <f>VLOOKUP(F274,'[2]reporte_padron_nominal - 2021-0'!$S:$AH,15,FALSE)</f>
        <v>CIRUJANO DENTISTA</v>
      </c>
      <c r="I274" s="372" t="str">
        <f>VLOOKUP(F274,'[2]reporte_padron_nominal - 2021-0'!$S:$AH,14,FALSE)</f>
        <v>Superior completo</v>
      </c>
      <c r="J274" s="372" t="str">
        <f>VLOOKUP(F274,'[2]reporte_padron_nominal - 2021-0'!$S:$AH,16,FALSE)</f>
        <v>TITULO</v>
      </c>
      <c r="K274" s="373">
        <v>4</v>
      </c>
      <c r="L274" s="373">
        <v>12</v>
      </c>
      <c r="M274" s="374">
        <f>E274*L274</f>
        <v>25200</v>
      </c>
      <c r="N274" s="379">
        <v>3</v>
      </c>
      <c r="O274" s="376">
        <v>6</v>
      </c>
      <c r="P274" s="374">
        <f t="shared" si="12"/>
        <v>12600</v>
      </c>
    </row>
    <row r="275" spans="1:16" x14ac:dyDescent="0.2">
      <c r="A275" s="501" t="s">
        <v>1111</v>
      </c>
      <c r="B275" s="372" t="s">
        <v>1112</v>
      </c>
      <c r="C275" s="372" t="s">
        <v>104</v>
      </c>
      <c r="D275" s="373" t="s">
        <v>1193</v>
      </c>
      <c r="E275" s="374">
        <v>1200</v>
      </c>
      <c r="F275" s="373" t="s">
        <v>1450</v>
      </c>
      <c r="G275" s="373" t="s">
        <v>1451</v>
      </c>
      <c r="H275" s="372" t="s">
        <v>1172</v>
      </c>
      <c r="I275" s="372" t="str">
        <f>VLOOKUP(F275,'[2]reporte_padron_nominal - 2021-0'!$S:$AH,14,FALSE)</f>
        <v>Secundaria completa</v>
      </c>
      <c r="J275" s="372">
        <f>VLOOKUP(F275,'[2]reporte_padron_nominal - 2021-0'!$S:$AH,16,FALSE)</f>
        <v>0</v>
      </c>
      <c r="K275" s="373">
        <v>4</v>
      </c>
      <c r="L275" s="373">
        <v>12</v>
      </c>
      <c r="M275" s="374">
        <f>E275*L275</f>
        <v>14400</v>
      </c>
      <c r="N275" s="379">
        <v>3</v>
      </c>
      <c r="O275" s="376">
        <v>6</v>
      </c>
      <c r="P275" s="374">
        <f t="shared" si="12"/>
        <v>7200</v>
      </c>
    </row>
    <row r="276" spans="1:16" x14ac:dyDescent="0.2">
      <c r="A276" s="501" t="s">
        <v>1111</v>
      </c>
      <c r="B276" s="372" t="s">
        <v>1112</v>
      </c>
      <c r="C276" s="372" t="s">
        <v>104</v>
      </c>
      <c r="D276" s="373" t="s">
        <v>925</v>
      </c>
      <c r="E276" s="374">
        <v>1800</v>
      </c>
      <c r="F276" s="373" t="s">
        <v>1452</v>
      </c>
      <c r="G276" s="373" t="s">
        <v>1453</v>
      </c>
      <c r="H276" s="372" t="str">
        <f>VLOOKUP(F276,'[2]reporte_padron_nominal - 2021-0'!$S:$AH,15,FALSE)</f>
        <v>ADMINISTRADOR</v>
      </c>
      <c r="I276" s="372" t="str">
        <f>VLOOKUP(F276,'[2]reporte_padron_nominal - 2021-0'!$S:$AH,14,FALSE)</f>
        <v>Superior completo</v>
      </c>
      <c r="J276" s="372" t="str">
        <f>VLOOKUP(F276,'[2]reporte_padron_nominal - 2021-0'!$S:$AH,16,FALSE)</f>
        <v>TITULO</v>
      </c>
      <c r="K276" s="373">
        <v>1</v>
      </c>
      <c r="L276" s="373">
        <v>2</v>
      </c>
      <c r="M276" s="374">
        <f>E276*L276</f>
        <v>3600</v>
      </c>
      <c r="N276" s="379">
        <v>3</v>
      </c>
      <c r="O276" s="376">
        <v>6</v>
      </c>
      <c r="P276" s="374">
        <f t="shared" si="12"/>
        <v>10800</v>
      </c>
    </row>
    <row r="277" spans="1:16" x14ac:dyDescent="0.2">
      <c r="A277" s="501" t="s">
        <v>1111</v>
      </c>
      <c r="B277" s="372" t="s">
        <v>1112</v>
      </c>
      <c r="C277" s="377" t="s">
        <v>104</v>
      </c>
      <c r="D277" s="379" t="s">
        <v>1219</v>
      </c>
      <c r="E277" s="378">
        <v>1800</v>
      </c>
      <c r="F277" s="377" t="s">
        <v>1454</v>
      </c>
      <c r="G277" s="377" t="s">
        <v>1455</v>
      </c>
      <c r="H277" s="372" t="str">
        <f>VLOOKUP(F277,'[2]reporte_padron_nominal - 2021-0'!$S:$AH,15,FALSE)</f>
        <v>TECNICO ADMINISTRADOR</v>
      </c>
      <c r="I277" s="372" t="str">
        <f>VLOOKUP(F277,'[2]reporte_padron_nominal - 2021-0'!$S:$AH,14,FALSE)</f>
        <v>Técnico superior completo</v>
      </c>
      <c r="J277" s="372" t="str">
        <f>VLOOKUP(F277,'[2]reporte_padron_nominal - 2021-0'!$S:$AH,16,FALSE)</f>
        <v>TITULO</v>
      </c>
      <c r="K277" s="379"/>
      <c r="L277" s="379"/>
      <c r="M277" s="377"/>
      <c r="N277" s="379">
        <v>1</v>
      </c>
      <c r="O277" s="380">
        <v>1</v>
      </c>
      <c r="P277" s="374">
        <f t="shared" si="12"/>
        <v>1800</v>
      </c>
    </row>
    <row r="278" spans="1:16" x14ac:dyDescent="0.2">
      <c r="A278" s="501" t="s">
        <v>1111</v>
      </c>
      <c r="B278" s="372" t="s">
        <v>1112</v>
      </c>
      <c r="C278" s="377" t="s">
        <v>104</v>
      </c>
      <c r="D278" s="379" t="s">
        <v>1121</v>
      </c>
      <c r="E278" s="378">
        <v>2400</v>
      </c>
      <c r="F278" s="377" t="s">
        <v>1456</v>
      </c>
      <c r="G278" s="377" t="s">
        <v>1457</v>
      </c>
      <c r="H278" s="372" t="str">
        <f>VLOOKUP(F278,'[2]reporte_padron_nominal - 2021-0'!$S:$AH,15,FALSE)</f>
        <v>PSICOLOGO</v>
      </c>
      <c r="I278" s="372" t="str">
        <f>VLOOKUP(F278,'[2]reporte_padron_nominal - 2021-0'!$S:$AH,14,FALSE)</f>
        <v>Superior completo</v>
      </c>
      <c r="J278" s="372" t="str">
        <f>VLOOKUP(F278,'[2]reporte_padron_nominal - 2021-0'!$S:$AH,16,FALSE)</f>
        <v>TITULO</v>
      </c>
      <c r="K278" s="379"/>
      <c r="L278" s="379"/>
      <c r="M278" s="377"/>
      <c r="N278" s="379">
        <v>1</v>
      </c>
      <c r="O278" s="380">
        <v>2</v>
      </c>
      <c r="P278" s="374">
        <f t="shared" si="12"/>
        <v>4800</v>
      </c>
    </row>
    <row r="279" spans="1:16" x14ac:dyDescent="0.2">
      <c r="A279" s="501" t="s">
        <v>1111</v>
      </c>
      <c r="B279" s="372" t="s">
        <v>1117</v>
      </c>
      <c r="C279" s="377" t="s">
        <v>104</v>
      </c>
      <c r="D279" s="372" t="s">
        <v>1193</v>
      </c>
      <c r="E279" s="374">
        <v>2500</v>
      </c>
      <c r="F279" s="372" t="s">
        <v>1458</v>
      </c>
      <c r="G279" s="372" t="s">
        <v>1459</v>
      </c>
      <c r="H279" s="372" t="str">
        <f>VLOOKUP(F279,'[2]reporte_padron_nominal - 2021-0'!$S:$AH,15,FALSE)</f>
        <v>* SIN PROFESIÓN NI CARRERA TÉCNICA</v>
      </c>
      <c r="I279" s="372" t="str">
        <f>VLOOKUP(F279,'[2]reporte_padron_nominal - 2021-0'!$S:$AH,14,FALSE)</f>
        <v>Secundaria completa</v>
      </c>
      <c r="J279" s="372">
        <f>VLOOKUP(F279,'[2]reporte_padron_nominal - 2021-0'!$S:$AH,16,FALSE)</f>
        <v>0</v>
      </c>
      <c r="K279" s="373">
        <v>3</v>
      </c>
      <c r="L279" s="373">
        <v>4</v>
      </c>
      <c r="M279" s="372">
        <v>12000</v>
      </c>
      <c r="N279" s="379">
        <v>3</v>
      </c>
      <c r="O279" s="376">
        <v>5</v>
      </c>
      <c r="P279" s="374">
        <v>12600</v>
      </c>
    </row>
    <row r="280" spans="1:16" x14ac:dyDescent="0.2">
      <c r="A280" s="501" t="s">
        <v>1111</v>
      </c>
      <c r="B280" s="372" t="s">
        <v>1112</v>
      </c>
      <c r="C280" s="372" t="s">
        <v>104</v>
      </c>
      <c r="D280" s="373" t="s">
        <v>1138</v>
      </c>
      <c r="E280" s="374">
        <v>2000</v>
      </c>
      <c r="F280" s="373" t="s">
        <v>1460</v>
      </c>
      <c r="G280" s="373" t="s">
        <v>1461</v>
      </c>
      <c r="H280" s="372" t="str">
        <f>VLOOKUP(F280,'[2]reporte_padron_nominal - 2021-0'!$S:$AH,15,FALSE)</f>
        <v>BIOLOGO</v>
      </c>
      <c r="I280" s="372" t="str">
        <f>VLOOKUP(F280,'[2]reporte_padron_nominal - 2021-0'!$S:$AH,14,FALSE)</f>
        <v>Superior completo</v>
      </c>
      <c r="J280" s="372" t="str">
        <f>VLOOKUP(F280,'[2]reporte_padron_nominal - 2021-0'!$S:$AH,16,FALSE)</f>
        <v>TITULO</v>
      </c>
      <c r="K280" s="373">
        <v>4</v>
      </c>
      <c r="L280" s="373">
        <v>12</v>
      </c>
      <c r="M280" s="374">
        <f>E280*L280</f>
        <v>24000</v>
      </c>
      <c r="N280" s="379">
        <v>3</v>
      </c>
      <c r="O280" s="376">
        <v>6</v>
      </c>
      <c r="P280" s="374">
        <f>O280*E280</f>
        <v>12000</v>
      </c>
    </row>
    <row r="281" spans="1:16" x14ac:dyDescent="0.2">
      <c r="A281" s="501" t="s">
        <v>1111</v>
      </c>
      <c r="B281" s="372" t="s">
        <v>1117</v>
      </c>
      <c r="C281" s="377" t="s">
        <v>104</v>
      </c>
      <c r="D281" s="372" t="s">
        <v>1118</v>
      </c>
      <c r="E281" s="374">
        <v>4000</v>
      </c>
      <c r="F281" s="372" t="s">
        <v>1462</v>
      </c>
      <c r="G281" s="372" t="s">
        <v>1463</v>
      </c>
      <c r="H281" s="372" t="str">
        <f>VLOOKUP(F281,'[2]reporte_padron_nominal - 2021-0'!$S:$AH,15,FALSE)</f>
        <v>ENFERMERA(O)</v>
      </c>
      <c r="I281" s="372" t="str">
        <f>VLOOKUP(F281,'[2]reporte_padron_nominal - 2021-0'!$S:$AH,14,FALSE)</f>
        <v>Superior completo</v>
      </c>
      <c r="J281" s="372" t="str">
        <f>VLOOKUP(F281,'[2]reporte_padron_nominal - 2021-0'!$S:$AH,16,FALSE)</f>
        <v>TITULO</v>
      </c>
      <c r="K281" s="373"/>
      <c r="L281" s="373" t="s">
        <v>719</v>
      </c>
      <c r="M281" s="372" t="s">
        <v>719</v>
      </c>
      <c r="N281" s="379">
        <v>1</v>
      </c>
      <c r="O281" s="376">
        <v>2</v>
      </c>
      <c r="P281" s="374">
        <v>6240</v>
      </c>
    </row>
    <row r="282" spans="1:16" x14ac:dyDescent="0.2">
      <c r="A282" s="501" t="s">
        <v>1111</v>
      </c>
      <c r="B282" s="372" t="s">
        <v>1117</v>
      </c>
      <c r="C282" s="377" t="s">
        <v>104</v>
      </c>
      <c r="D282" s="372" t="s">
        <v>1129</v>
      </c>
      <c r="E282" s="374">
        <v>2500</v>
      </c>
      <c r="F282" s="372" t="s">
        <v>1464</v>
      </c>
      <c r="G282" s="372" t="s">
        <v>1465</v>
      </c>
      <c r="H282" s="372" t="str">
        <f>VLOOKUP(F282,'[2]reporte_padron_nominal - 2021-0'!$S:$AH,15,FALSE)</f>
        <v>TECNICO EN ENFERMERIA</v>
      </c>
      <c r="I282" s="372" t="str">
        <f>VLOOKUP(F282,'[2]reporte_padron_nominal - 2021-0'!$S:$AH,14,FALSE)</f>
        <v>Técnico superior completo</v>
      </c>
      <c r="J282" s="372" t="str">
        <f>VLOOKUP(F282,'[2]reporte_padron_nominal - 2021-0'!$S:$AH,16,FALSE)</f>
        <v>TITULO</v>
      </c>
      <c r="K282" s="373">
        <v>3</v>
      </c>
      <c r="L282" s="373">
        <v>6</v>
      </c>
      <c r="M282" s="372">
        <v>16000</v>
      </c>
      <c r="N282" s="379">
        <v>3</v>
      </c>
      <c r="O282" s="376">
        <v>6</v>
      </c>
      <c r="P282" s="374">
        <v>15300</v>
      </c>
    </row>
    <row r="283" spans="1:16" x14ac:dyDescent="0.2">
      <c r="A283" s="501" t="s">
        <v>1111</v>
      </c>
      <c r="B283" s="372" t="s">
        <v>1117</v>
      </c>
      <c r="C283" s="377" t="s">
        <v>104</v>
      </c>
      <c r="D283" s="372" t="s">
        <v>1148</v>
      </c>
      <c r="E283" s="374">
        <v>1500</v>
      </c>
      <c r="F283" s="372" t="s">
        <v>1466</v>
      </c>
      <c r="G283" s="372" t="s">
        <v>1467</v>
      </c>
      <c r="H283" s="372" t="s">
        <v>1148</v>
      </c>
      <c r="I283" s="372"/>
      <c r="J283" s="372"/>
      <c r="K283" s="373"/>
      <c r="L283" s="373" t="s">
        <v>719</v>
      </c>
      <c r="M283" s="372" t="s">
        <v>719</v>
      </c>
      <c r="N283" s="379">
        <v>1</v>
      </c>
      <c r="O283" s="376">
        <v>1</v>
      </c>
      <c r="P283" s="374">
        <v>1400</v>
      </c>
    </row>
    <row r="284" spans="1:16" x14ac:dyDescent="0.2">
      <c r="A284" s="501" t="s">
        <v>1111</v>
      </c>
      <c r="B284" s="372" t="s">
        <v>1112</v>
      </c>
      <c r="C284" s="372" t="s">
        <v>104</v>
      </c>
      <c r="D284" s="373" t="s">
        <v>1129</v>
      </c>
      <c r="E284" s="374">
        <v>1200</v>
      </c>
      <c r="F284" s="373" t="s">
        <v>1468</v>
      </c>
      <c r="G284" s="373" t="s">
        <v>1469</v>
      </c>
      <c r="H284" s="372" t="str">
        <f>VLOOKUP(F284,'[2]reporte_padron_nominal - 2021-0'!$S:$AH,15,FALSE)</f>
        <v>TECNICO EN ENFERMERIA</v>
      </c>
      <c r="I284" s="372" t="str">
        <f>VLOOKUP(F284,'[2]reporte_padron_nominal - 2021-0'!$S:$AH,14,FALSE)</f>
        <v>Técnico superior completo</v>
      </c>
      <c r="J284" s="372" t="str">
        <f>VLOOKUP(F284,'[2]reporte_padron_nominal - 2021-0'!$S:$AH,16,FALSE)</f>
        <v>TITULO</v>
      </c>
      <c r="K284" s="373">
        <v>4</v>
      </c>
      <c r="L284" s="373">
        <v>12</v>
      </c>
      <c r="M284" s="374">
        <f>E284*L284</f>
        <v>14400</v>
      </c>
      <c r="N284" s="379">
        <v>3</v>
      </c>
      <c r="O284" s="376">
        <v>6</v>
      </c>
      <c r="P284" s="374">
        <f>O284*E284</f>
        <v>7200</v>
      </c>
    </row>
    <row r="285" spans="1:16" x14ac:dyDescent="0.2">
      <c r="A285" s="501" t="s">
        <v>1111</v>
      </c>
      <c r="B285" s="372" t="s">
        <v>1112</v>
      </c>
      <c r="C285" s="372" t="s">
        <v>104</v>
      </c>
      <c r="D285" s="373" t="s">
        <v>1118</v>
      </c>
      <c r="E285" s="374">
        <v>2200</v>
      </c>
      <c r="F285" s="373" t="s">
        <v>1470</v>
      </c>
      <c r="G285" s="373" t="s">
        <v>1471</v>
      </c>
      <c r="H285" s="372" t="str">
        <f>VLOOKUP(F285,'[2]reporte_padron_nominal - 2021-0'!$S:$AH,15,FALSE)</f>
        <v>ENFERMERA(O)</v>
      </c>
      <c r="I285" s="372" t="str">
        <f>VLOOKUP(F285,'[2]reporte_padron_nominal - 2021-0'!$S:$AH,14,FALSE)</f>
        <v>Superior completo</v>
      </c>
      <c r="J285" s="372" t="str">
        <f>VLOOKUP(F285,'[2]reporte_padron_nominal - 2021-0'!$S:$AH,16,FALSE)</f>
        <v>TITULO</v>
      </c>
      <c r="K285" s="373">
        <v>4</v>
      </c>
      <c r="L285" s="373">
        <v>12</v>
      </c>
      <c r="M285" s="374">
        <f>E285*L285</f>
        <v>26400</v>
      </c>
      <c r="N285" s="379">
        <v>3</v>
      </c>
      <c r="O285" s="376">
        <v>6</v>
      </c>
      <c r="P285" s="374">
        <f>O285*E285</f>
        <v>13200</v>
      </c>
    </row>
    <row r="286" spans="1:16" x14ac:dyDescent="0.2">
      <c r="A286" s="501" t="s">
        <v>1111</v>
      </c>
      <c r="B286" s="372" t="s">
        <v>1117</v>
      </c>
      <c r="C286" s="377" t="s">
        <v>104</v>
      </c>
      <c r="D286" s="372" t="s">
        <v>844</v>
      </c>
      <c r="E286" s="374">
        <v>8000</v>
      </c>
      <c r="F286" s="372" t="s">
        <v>1472</v>
      </c>
      <c r="G286" s="372" t="s">
        <v>1473</v>
      </c>
      <c r="H286" s="372" t="s">
        <v>844</v>
      </c>
      <c r="I286" s="372" t="s">
        <v>1116</v>
      </c>
      <c r="J286" s="372" t="s">
        <v>769</v>
      </c>
      <c r="K286" s="373">
        <v>1</v>
      </c>
      <c r="L286" s="373">
        <v>2</v>
      </c>
      <c r="M286" s="372">
        <v>18000</v>
      </c>
      <c r="N286" s="379">
        <v>1</v>
      </c>
      <c r="O286" s="376">
        <v>3</v>
      </c>
      <c r="P286" s="374">
        <v>24000</v>
      </c>
    </row>
    <row r="287" spans="1:16" x14ac:dyDescent="0.2">
      <c r="A287" s="501" t="s">
        <v>1111</v>
      </c>
      <c r="B287" s="372" t="s">
        <v>1112</v>
      </c>
      <c r="C287" s="372" t="s">
        <v>104</v>
      </c>
      <c r="D287" s="373" t="s">
        <v>1133</v>
      </c>
      <c r="E287" s="374">
        <v>2200</v>
      </c>
      <c r="F287" s="373" t="s">
        <v>1474</v>
      </c>
      <c r="G287" s="373" t="s">
        <v>1475</v>
      </c>
      <c r="H287" s="372" t="str">
        <f>VLOOKUP(F287,'[2]reporte_padron_nominal - 2021-0'!$S:$AH,15,FALSE)</f>
        <v>OBSTETRA</v>
      </c>
      <c r="I287" s="372" t="str">
        <f>VLOOKUP(F287,'[2]reporte_padron_nominal - 2021-0'!$S:$AH,14,FALSE)</f>
        <v>Superior completo</v>
      </c>
      <c r="J287" s="372" t="str">
        <f>VLOOKUP(F287,'[2]reporte_padron_nominal - 2021-0'!$S:$AH,16,FALSE)</f>
        <v>TITULO</v>
      </c>
      <c r="K287" s="373">
        <v>4</v>
      </c>
      <c r="L287" s="373">
        <v>12</v>
      </c>
      <c r="M287" s="374">
        <f>E287*L287</f>
        <v>26400</v>
      </c>
      <c r="N287" s="379">
        <v>3</v>
      </c>
      <c r="O287" s="376">
        <v>6</v>
      </c>
      <c r="P287" s="374">
        <f>O287*E287</f>
        <v>13200</v>
      </c>
    </row>
    <row r="288" spans="1:16" x14ac:dyDescent="0.2">
      <c r="A288" s="501" t="s">
        <v>1111</v>
      </c>
      <c r="B288" s="372" t="s">
        <v>1112</v>
      </c>
      <c r="C288" s="372" t="s">
        <v>104</v>
      </c>
      <c r="D288" s="373" t="s">
        <v>1121</v>
      </c>
      <c r="E288" s="374">
        <v>2800</v>
      </c>
      <c r="F288" s="373" t="s">
        <v>1476</v>
      </c>
      <c r="G288" s="373" t="s">
        <v>1477</v>
      </c>
      <c r="H288" s="373" t="s">
        <v>1121</v>
      </c>
      <c r="I288" s="372" t="s">
        <v>1116</v>
      </c>
      <c r="J288" s="372" t="s">
        <v>769</v>
      </c>
      <c r="K288" s="373">
        <v>3</v>
      </c>
      <c r="L288" s="373">
        <v>5</v>
      </c>
      <c r="M288" s="374">
        <f>E288*L288</f>
        <v>14000</v>
      </c>
      <c r="N288" s="375"/>
      <c r="O288" s="376"/>
      <c r="P288" s="374">
        <f>O288*E288</f>
        <v>0</v>
      </c>
    </row>
    <row r="289" spans="1:16" x14ac:dyDescent="0.2">
      <c r="A289" s="501" t="s">
        <v>1111</v>
      </c>
      <c r="B289" s="372" t="s">
        <v>1117</v>
      </c>
      <c r="C289" s="377" t="s">
        <v>104</v>
      </c>
      <c r="D289" s="372" t="s">
        <v>844</v>
      </c>
      <c r="E289" s="374">
        <v>8000</v>
      </c>
      <c r="F289" s="372" t="s">
        <v>1478</v>
      </c>
      <c r="G289" s="372" t="s">
        <v>1479</v>
      </c>
      <c r="H289" s="372" t="str">
        <f>VLOOKUP(F289,'[2]reporte_padron_nominal - 2021-0'!$S:$AH,15,FALSE)</f>
        <v>OBSTETRA</v>
      </c>
      <c r="I289" s="372" t="str">
        <f>VLOOKUP(F289,'[2]reporte_padron_nominal - 2021-0'!$S:$AH,14,FALSE)</f>
        <v>Superior completo</v>
      </c>
      <c r="J289" s="372" t="str">
        <f>VLOOKUP(F289,'[2]reporte_padron_nominal - 2021-0'!$S:$AH,16,FALSE)</f>
        <v>TITULO</v>
      </c>
      <c r="K289" s="373"/>
      <c r="L289" s="373" t="s">
        <v>719</v>
      </c>
      <c r="M289" s="372" t="s">
        <v>719</v>
      </c>
      <c r="N289" s="379">
        <v>1</v>
      </c>
      <c r="O289" s="376">
        <v>1</v>
      </c>
      <c r="P289" s="374">
        <v>8000</v>
      </c>
    </row>
    <row r="290" spans="1:16" x14ac:dyDescent="0.2">
      <c r="A290" s="501" t="s">
        <v>1111</v>
      </c>
      <c r="B290" s="372" t="s">
        <v>1112</v>
      </c>
      <c r="C290" s="372" t="s">
        <v>104</v>
      </c>
      <c r="D290" s="373" t="s">
        <v>1129</v>
      </c>
      <c r="E290" s="374">
        <v>1200</v>
      </c>
      <c r="F290" s="373" t="s">
        <v>1480</v>
      </c>
      <c r="G290" s="373" t="s">
        <v>1481</v>
      </c>
      <c r="H290" s="372" t="str">
        <f>VLOOKUP(F290,'[2]reporte_padron_nominal - 2021-0'!$S:$AH,15,FALSE)</f>
        <v>TECNICO EN ENFERMERIA</v>
      </c>
      <c r="I290" s="372" t="str">
        <f>VLOOKUP(F290,'[2]reporte_padron_nominal - 2021-0'!$S:$AH,14,FALSE)</f>
        <v>Técnico superior completo</v>
      </c>
      <c r="J290" s="372" t="str">
        <f>VLOOKUP(F290,'[2]reporte_padron_nominal - 2021-0'!$S:$AH,16,FALSE)</f>
        <v>TITULO</v>
      </c>
      <c r="K290" s="373">
        <v>4</v>
      </c>
      <c r="L290" s="373">
        <v>12</v>
      </c>
      <c r="M290" s="374">
        <f>E290*L290</f>
        <v>14400</v>
      </c>
      <c r="N290" s="379">
        <v>3</v>
      </c>
      <c r="O290" s="376">
        <v>6</v>
      </c>
      <c r="P290" s="374">
        <f>O290*E290</f>
        <v>7200</v>
      </c>
    </row>
    <row r="291" spans="1:16" x14ac:dyDescent="0.2">
      <c r="A291" s="501" t="s">
        <v>1111</v>
      </c>
      <c r="B291" s="372" t="s">
        <v>1117</v>
      </c>
      <c r="C291" s="377" t="s">
        <v>104</v>
      </c>
      <c r="D291" s="372" t="s">
        <v>1129</v>
      </c>
      <c r="E291" s="374">
        <v>2500</v>
      </c>
      <c r="F291" s="372" t="s">
        <v>1482</v>
      </c>
      <c r="G291" s="372" t="s">
        <v>1483</v>
      </c>
      <c r="H291" s="372" t="str">
        <f>VLOOKUP(F291,'[2]reporte_padron_nominal - 2021-0'!$S:$AH,15,FALSE)</f>
        <v>TECNICO EN ENFERMERIA</v>
      </c>
      <c r="I291" s="372" t="str">
        <f>VLOOKUP(F291,'[2]reporte_padron_nominal - 2021-0'!$S:$AH,14,FALSE)</f>
        <v>Técnico superior completo</v>
      </c>
      <c r="J291" s="372" t="str">
        <f>VLOOKUP(F291,'[2]reporte_padron_nominal - 2021-0'!$S:$AH,16,FALSE)</f>
        <v>TITULO</v>
      </c>
      <c r="K291" s="373"/>
      <c r="L291" s="373" t="s">
        <v>719</v>
      </c>
      <c r="M291" s="372" t="s">
        <v>719</v>
      </c>
      <c r="N291" s="379">
        <v>1</v>
      </c>
      <c r="O291" s="376">
        <v>1</v>
      </c>
      <c r="P291" s="374">
        <v>2300</v>
      </c>
    </row>
    <row r="292" spans="1:16" x14ac:dyDescent="0.2">
      <c r="A292" s="501" t="s">
        <v>1111</v>
      </c>
      <c r="B292" s="372" t="s">
        <v>1117</v>
      </c>
      <c r="C292" s="377" t="s">
        <v>104</v>
      </c>
      <c r="D292" s="372" t="s">
        <v>1148</v>
      </c>
      <c r="E292" s="374">
        <v>1500</v>
      </c>
      <c r="F292" s="372" t="s">
        <v>1484</v>
      </c>
      <c r="G292" s="372" t="s">
        <v>1485</v>
      </c>
      <c r="H292" s="372" t="s">
        <v>1148</v>
      </c>
      <c r="I292" s="372"/>
      <c r="J292" s="372"/>
      <c r="K292" s="373"/>
      <c r="L292" s="373" t="s">
        <v>719</v>
      </c>
      <c r="M292" s="372" t="s">
        <v>719</v>
      </c>
      <c r="N292" s="379">
        <v>1</v>
      </c>
      <c r="O292" s="376">
        <v>1</v>
      </c>
      <c r="P292" s="374">
        <v>1400</v>
      </c>
    </row>
    <row r="293" spans="1:16" x14ac:dyDescent="0.2">
      <c r="A293" s="501" t="s">
        <v>1111</v>
      </c>
      <c r="B293" s="372" t="s">
        <v>1112</v>
      </c>
      <c r="C293" s="377" t="s">
        <v>104</v>
      </c>
      <c r="D293" s="379" t="s">
        <v>1219</v>
      </c>
      <c r="E293" s="378">
        <v>1800</v>
      </c>
      <c r="F293" s="377" t="s">
        <v>1486</v>
      </c>
      <c r="G293" s="377" t="s">
        <v>1487</v>
      </c>
      <c r="H293" s="372" t="str">
        <f>VLOOKUP(F293,'[2]reporte_padron_nominal - 2021-0'!$S:$AH,15,FALSE)</f>
        <v>ABOGADO</v>
      </c>
      <c r="I293" s="372" t="str">
        <f>VLOOKUP(F293,'[2]reporte_padron_nominal - 2021-0'!$S:$AH,14,FALSE)</f>
        <v>Superior completo</v>
      </c>
      <c r="J293" s="372" t="str">
        <f>VLOOKUP(F293,'[2]reporte_padron_nominal - 2021-0'!$S:$AH,16,FALSE)</f>
        <v>EGRESADO</v>
      </c>
      <c r="K293" s="379"/>
      <c r="L293" s="379"/>
      <c r="M293" s="377"/>
      <c r="N293" s="379">
        <v>3</v>
      </c>
      <c r="O293" s="380">
        <v>5</v>
      </c>
      <c r="P293" s="374">
        <f>O293*E293</f>
        <v>9000</v>
      </c>
    </row>
    <row r="294" spans="1:16" x14ac:dyDescent="0.2">
      <c r="A294" s="501" t="s">
        <v>1111</v>
      </c>
      <c r="B294" s="372" t="s">
        <v>1112</v>
      </c>
      <c r="C294" s="372" t="s">
        <v>104</v>
      </c>
      <c r="D294" s="373" t="s">
        <v>1389</v>
      </c>
      <c r="E294" s="374">
        <v>1600</v>
      </c>
      <c r="F294" s="373" t="s">
        <v>1488</v>
      </c>
      <c r="G294" s="373" t="s">
        <v>1489</v>
      </c>
      <c r="H294" s="372" t="str">
        <f>VLOOKUP(F294,'[2]reporte_padron_nominal - 2021-0'!$S:$AH,15,FALSE)</f>
        <v>TECNICO DE FARMACIA</v>
      </c>
      <c r="I294" s="372" t="str">
        <f>VLOOKUP(F294,'[2]reporte_padron_nominal - 2021-0'!$S:$AH,14,FALSE)</f>
        <v>Técnico superior completo</v>
      </c>
      <c r="J294" s="372" t="str">
        <f>VLOOKUP(F294,'[2]reporte_padron_nominal - 2021-0'!$S:$AH,16,FALSE)</f>
        <v>TITULO</v>
      </c>
      <c r="K294" s="373">
        <v>4</v>
      </c>
      <c r="L294" s="373">
        <v>12</v>
      </c>
      <c r="M294" s="374">
        <f>E294*L294</f>
        <v>19200</v>
      </c>
      <c r="N294" s="379">
        <v>3</v>
      </c>
      <c r="O294" s="376">
        <v>6</v>
      </c>
      <c r="P294" s="374">
        <f>O294*E294</f>
        <v>9600</v>
      </c>
    </row>
    <row r="295" spans="1:16" x14ac:dyDescent="0.2">
      <c r="A295" s="501" t="s">
        <v>1111</v>
      </c>
      <c r="B295" s="372" t="s">
        <v>1112</v>
      </c>
      <c r="C295" s="372" t="s">
        <v>104</v>
      </c>
      <c r="D295" s="373" t="s">
        <v>1301</v>
      </c>
      <c r="E295" s="374">
        <v>1100</v>
      </c>
      <c r="F295" s="373" t="s">
        <v>1490</v>
      </c>
      <c r="G295" s="373" t="s">
        <v>1491</v>
      </c>
      <c r="H295" s="372" t="s">
        <v>1172</v>
      </c>
      <c r="I295" s="372" t="str">
        <f>VLOOKUP(F295,'[2]reporte_padron_nominal - 2021-0'!$S:$AH,14,FALSE)</f>
        <v>Secundaria completa</v>
      </c>
      <c r="J295" s="372">
        <f>VLOOKUP(F295,'[2]reporte_padron_nominal - 2021-0'!$S:$AH,16,FALSE)</f>
        <v>0</v>
      </c>
      <c r="K295" s="373">
        <v>4</v>
      </c>
      <c r="L295" s="373">
        <v>12</v>
      </c>
      <c r="M295" s="374">
        <f>E295*L295</f>
        <v>13200</v>
      </c>
      <c r="N295" s="379">
        <v>3</v>
      </c>
      <c r="O295" s="376">
        <v>6</v>
      </c>
      <c r="P295" s="374">
        <f>O295*E295</f>
        <v>6600</v>
      </c>
    </row>
    <row r="296" spans="1:16" x14ac:dyDescent="0.2">
      <c r="A296" s="501" t="s">
        <v>1111</v>
      </c>
      <c r="B296" s="372" t="s">
        <v>1117</v>
      </c>
      <c r="C296" s="377" t="s">
        <v>104</v>
      </c>
      <c r="D296" s="372" t="s">
        <v>844</v>
      </c>
      <c r="E296" s="374">
        <v>8000</v>
      </c>
      <c r="F296" s="372" t="s">
        <v>1492</v>
      </c>
      <c r="G296" s="372" t="s">
        <v>1493</v>
      </c>
      <c r="H296" s="372" t="str">
        <f>VLOOKUP(F296,'[2]reporte_padron_nominal - 2021-0'!$S:$AH,15,FALSE)</f>
        <v>MEDICO CIRUJANO</v>
      </c>
      <c r="I296" s="372" t="str">
        <f>VLOOKUP(F296,'[2]reporte_padron_nominal - 2021-0'!$S:$AH,14,FALSE)</f>
        <v>Superior completo</v>
      </c>
      <c r="J296" s="372" t="str">
        <f>VLOOKUP(F296,'[2]reporte_padron_nominal - 2021-0'!$S:$AH,16,FALSE)</f>
        <v>TITULO</v>
      </c>
      <c r="K296" s="373"/>
      <c r="L296" s="373" t="s">
        <v>719</v>
      </c>
      <c r="M296" s="372" t="s">
        <v>719</v>
      </c>
      <c r="N296" s="379">
        <v>1</v>
      </c>
      <c r="O296" s="376">
        <v>2</v>
      </c>
      <c r="P296" s="374">
        <v>16000</v>
      </c>
    </row>
    <row r="297" spans="1:16" x14ac:dyDescent="0.2">
      <c r="A297" s="501" t="s">
        <v>1111</v>
      </c>
      <c r="B297" s="372" t="s">
        <v>1112</v>
      </c>
      <c r="C297" s="372" t="s">
        <v>104</v>
      </c>
      <c r="D297" s="373" t="s">
        <v>1204</v>
      </c>
      <c r="E297" s="374">
        <v>2800</v>
      </c>
      <c r="F297" s="373" t="s">
        <v>1494</v>
      </c>
      <c r="G297" s="373" t="s">
        <v>1495</v>
      </c>
      <c r="H297" s="372" t="s">
        <v>1118</v>
      </c>
      <c r="I297" s="372" t="s">
        <v>1116</v>
      </c>
      <c r="J297" s="372" t="s">
        <v>769</v>
      </c>
      <c r="K297" s="373">
        <v>3</v>
      </c>
      <c r="L297" s="373">
        <v>5</v>
      </c>
      <c r="M297" s="374">
        <f>E297*L297</f>
        <v>14000</v>
      </c>
      <c r="N297" s="375"/>
      <c r="O297" s="376"/>
      <c r="P297" s="374">
        <f>O297*E297</f>
        <v>0</v>
      </c>
    </row>
    <row r="298" spans="1:16" x14ac:dyDescent="0.2">
      <c r="A298" s="501" t="s">
        <v>1111</v>
      </c>
      <c r="B298" s="372" t="s">
        <v>1117</v>
      </c>
      <c r="C298" s="377" t="s">
        <v>104</v>
      </c>
      <c r="D298" s="372" t="s">
        <v>844</v>
      </c>
      <c r="E298" s="374">
        <v>8000</v>
      </c>
      <c r="F298" s="372" t="s">
        <v>1496</v>
      </c>
      <c r="G298" s="372" t="s">
        <v>1497</v>
      </c>
      <c r="H298" s="372" t="str">
        <f>VLOOKUP(F298,'[2]reporte_padron_nominal - 2021-0'!$S:$AH,15,FALSE)</f>
        <v>MEDICO CIRUJANO</v>
      </c>
      <c r="I298" s="372" t="str">
        <f>VLOOKUP(F298,'[2]reporte_padron_nominal - 2021-0'!$S:$AH,14,FALSE)</f>
        <v>Superior completo</v>
      </c>
      <c r="J298" s="372" t="str">
        <f>VLOOKUP(F298,'[2]reporte_padron_nominal - 2021-0'!$S:$AH,16,FALSE)</f>
        <v>TITULO</v>
      </c>
      <c r="K298" s="373">
        <v>1</v>
      </c>
      <c r="L298" s="373">
        <v>3</v>
      </c>
      <c r="M298" s="372">
        <v>27000</v>
      </c>
      <c r="N298" s="379">
        <v>3</v>
      </c>
      <c r="O298" s="376">
        <v>6</v>
      </c>
      <c r="P298" s="374">
        <v>48000</v>
      </c>
    </row>
    <row r="299" spans="1:16" x14ac:dyDescent="0.2">
      <c r="A299" s="501" t="s">
        <v>1111</v>
      </c>
      <c r="B299" s="372" t="s">
        <v>1117</v>
      </c>
      <c r="C299" s="377" t="s">
        <v>104</v>
      </c>
      <c r="D299" s="372" t="s">
        <v>1129</v>
      </c>
      <c r="E299" s="374">
        <v>2500</v>
      </c>
      <c r="F299" s="372" t="s">
        <v>1498</v>
      </c>
      <c r="G299" s="372" t="s">
        <v>1499</v>
      </c>
      <c r="H299" s="372" t="str">
        <f>VLOOKUP(F299,'[2]reporte_padron_nominal - 2021-0'!$S:$AH,15,FALSE)</f>
        <v>TECNICO EN ENFERMERIA</v>
      </c>
      <c r="I299" s="372" t="str">
        <f>VLOOKUP(F299,'[2]reporte_padron_nominal - 2021-0'!$S:$AH,14,FALSE)</f>
        <v>Técnico superior completo</v>
      </c>
      <c r="J299" s="372" t="str">
        <f>VLOOKUP(F299,'[2]reporte_padron_nominal - 2021-0'!$S:$AH,16,FALSE)</f>
        <v>TITULO</v>
      </c>
      <c r="K299" s="373">
        <v>1</v>
      </c>
      <c r="L299" s="373">
        <v>3</v>
      </c>
      <c r="M299" s="372">
        <v>9000</v>
      </c>
      <c r="N299" s="379">
        <v>3</v>
      </c>
      <c r="O299" s="376">
        <v>6</v>
      </c>
      <c r="P299" s="374">
        <v>15300</v>
      </c>
    </row>
    <row r="300" spans="1:16" x14ac:dyDescent="0.2">
      <c r="A300" s="501" t="s">
        <v>1111</v>
      </c>
      <c r="B300" s="372" t="s">
        <v>1112</v>
      </c>
      <c r="C300" s="372" t="s">
        <v>104</v>
      </c>
      <c r="D300" s="373" t="s">
        <v>1154</v>
      </c>
      <c r="E300" s="374">
        <v>2000</v>
      </c>
      <c r="F300" s="373" t="s">
        <v>1500</v>
      </c>
      <c r="G300" s="373" t="s">
        <v>1501</v>
      </c>
      <c r="H300" s="372" t="str">
        <f>VLOOKUP(F300,'[2]reporte_padron_nominal - 2021-0'!$S:$AH,15,FALSE)</f>
        <v>OBSTETRA</v>
      </c>
      <c r="I300" s="372" t="str">
        <f>VLOOKUP(F300,'[2]reporte_padron_nominal - 2021-0'!$S:$AH,14,FALSE)</f>
        <v>Superior completo</v>
      </c>
      <c r="J300" s="372" t="str">
        <f>VLOOKUP(F300,'[2]reporte_padron_nominal - 2021-0'!$S:$AH,16,FALSE)</f>
        <v>TITULO</v>
      </c>
      <c r="K300" s="373">
        <v>3</v>
      </c>
      <c r="L300" s="373">
        <v>5</v>
      </c>
      <c r="M300" s="374">
        <f>E300*L300</f>
        <v>10000</v>
      </c>
      <c r="N300" s="375"/>
      <c r="O300" s="376"/>
      <c r="P300" s="374">
        <f>O300*E300</f>
        <v>0</v>
      </c>
    </row>
    <row r="301" spans="1:16" x14ac:dyDescent="0.2">
      <c r="A301" s="501" t="s">
        <v>1111</v>
      </c>
      <c r="B301" s="372" t="s">
        <v>1117</v>
      </c>
      <c r="C301" s="377" t="s">
        <v>104</v>
      </c>
      <c r="D301" s="372" t="s">
        <v>1133</v>
      </c>
      <c r="E301" s="374">
        <v>4000</v>
      </c>
      <c r="F301" s="372" t="s">
        <v>1500</v>
      </c>
      <c r="G301" s="372" t="s">
        <v>1501</v>
      </c>
      <c r="H301" s="372" t="str">
        <f>VLOOKUP(F301,'[2]reporte_padron_nominal - 2021-0'!$S:$AH,15,FALSE)</f>
        <v>OBSTETRA</v>
      </c>
      <c r="I301" s="372" t="str">
        <f>VLOOKUP(F301,'[2]reporte_padron_nominal - 2021-0'!$S:$AH,14,FALSE)</f>
        <v>Superior completo</v>
      </c>
      <c r="J301" s="372" t="str">
        <f>VLOOKUP(F301,'[2]reporte_padron_nominal - 2021-0'!$S:$AH,16,FALSE)</f>
        <v>TITULO</v>
      </c>
      <c r="K301" s="373">
        <v>1</v>
      </c>
      <c r="L301" s="373">
        <v>3</v>
      </c>
      <c r="M301" s="372">
        <v>12000</v>
      </c>
      <c r="N301" s="379">
        <v>3</v>
      </c>
      <c r="O301" s="376">
        <v>6</v>
      </c>
      <c r="P301" s="374">
        <v>22500</v>
      </c>
    </row>
    <row r="302" spans="1:16" x14ac:dyDescent="0.2">
      <c r="A302" s="501" t="s">
        <v>1111</v>
      </c>
      <c r="B302" s="372" t="s">
        <v>1117</v>
      </c>
      <c r="C302" s="377" t="s">
        <v>104</v>
      </c>
      <c r="D302" s="372" t="s">
        <v>1133</v>
      </c>
      <c r="E302" s="374">
        <v>4000</v>
      </c>
      <c r="F302" s="372" t="s">
        <v>1502</v>
      </c>
      <c r="G302" s="372" t="s">
        <v>1503</v>
      </c>
      <c r="H302" s="372" t="str">
        <f>VLOOKUP(F302,'[2]reporte_padron_nominal - 2021-0'!$S:$AH,15,FALSE)</f>
        <v>OBSTETRA</v>
      </c>
      <c r="I302" s="372" t="str">
        <f>VLOOKUP(F302,'[2]reporte_padron_nominal - 2021-0'!$S:$AH,14,FALSE)</f>
        <v>Superior completo</v>
      </c>
      <c r="J302" s="372" t="str">
        <f>VLOOKUP(F302,'[2]reporte_padron_nominal - 2021-0'!$S:$AH,16,FALSE)</f>
        <v>TITULO</v>
      </c>
      <c r="K302" s="373"/>
      <c r="L302" s="373" t="s">
        <v>719</v>
      </c>
      <c r="M302" s="372" t="s">
        <v>719</v>
      </c>
      <c r="N302" s="379">
        <v>1</v>
      </c>
      <c r="O302" s="376">
        <v>2</v>
      </c>
      <c r="P302" s="374">
        <v>8000</v>
      </c>
    </row>
    <row r="303" spans="1:16" x14ac:dyDescent="0.2">
      <c r="A303" s="501" t="s">
        <v>1111</v>
      </c>
      <c r="B303" s="372" t="s">
        <v>1112</v>
      </c>
      <c r="C303" s="372" t="s">
        <v>104</v>
      </c>
      <c r="D303" s="373" t="s">
        <v>1504</v>
      </c>
      <c r="E303" s="374">
        <v>2200</v>
      </c>
      <c r="F303" s="373" t="s">
        <v>1505</v>
      </c>
      <c r="G303" s="373" t="s">
        <v>1506</v>
      </c>
      <c r="H303" s="372" t="s">
        <v>931</v>
      </c>
      <c r="I303" s="372" t="s">
        <v>1116</v>
      </c>
      <c r="J303" s="372" t="s">
        <v>769</v>
      </c>
      <c r="K303" s="373">
        <v>4</v>
      </c>
      <c r="L303" s="373">
        <v>12</v>
      </c>
      <c r="M303" s="374">
        <f>E303*L303</f>
        <v>26400</v>
      </c>
      <c r="N303" s="375"/>
      <c r="O303" s="376"/>
      <c r="P303" s="374">
        <f>O303*E303</f>
        <v>0</v>
      </c>
    </row>
    <row r="304" spans="1:16" x14ac:dyDescent="0.2">
      <c r="A304" s="501" t="s">
        <v>1111</v>
      </c>
      <c r="B304" s="372" t="s">
        <v>1112</v>
      </c>
      <c r="C304" s="377" t="s">
        <v>104</v>
      </c>
      <c r="D304" s="379" t="s">
        <v>1121</v>
      </c>
      <c r="E304" s="378">
        <v>2000</v>
      </c>
      <c r="F304" s="377" t="s">
        <v>1507</v>
      </c>
      <c r="G304" s="377" t="s">
        <v>1508</v>
      </c>
      <c r="H304" s="372" t="str">
        <f>VLOOKUP(F304,'[2]reporte_padron_nominal - 2021-0'!$S:$AH,15,FALSE)</f>
        <v>PSICOLOGO</v>
      </c>
      <c r="I304" s="372" t="str">
        <f>VLOOKUP(F304,'[2]reporte_padron_nominal - 2021-0'!$S:$AH,14,FALSE)</f>
        <v>Superior completo</v>
      </c>
      <c r="J304" s="372" t="str">
        <f>VLOOKUP(F304,'[2]reporte_padron_nominal - 2021-0'!$S:$AH,16,FALSE)</f>
        <v>TITULO</v>
      </c>
      <c r="K304" s="379"/>
      <c r="L304" s="379"/>
      <c r="M304" s="377"/>
      <c r="N304" s="379">
        <v>1</v>
      </c>
      <c r="O304" s="380">
        <v>3</v>
      </c>
      <c r="P304" s="374">
        <f>O304*E304</f>
        <v>6000</v>
      </c>
    </row>
    <row r="305" spans="1:16" x14ac:dyDescent="0.2">
      <c r="A305" s="501" t="s">
        <v>1111</v>
      </c>
      <c r="B305" s="372" t="s">
        <v>1112</v>
      </c>
      <c r="C305" s="377" t="s">
        <v>104</v>
      </c>
      <c r="D305" s="379" t="s">
        <v>925</v>
      </c>
      <c r="E305" s="378">
        <v>2000</v>
      </c>
      <c r="F305" s="377">
        <v>48147529</v>
      </c>
      <c r="G305" s="377" t="s">
        <v>1509</v>
      </c>
      <c r="H305" s="372" t="s">
        <v>1510</v>
      </c>
      <c r="I305" s="372" t="s">
        <v>1132</v>
      </c>
      <c r="J305" s="372" t="s">
        <v>769</v>
      </c>
      <c r="K305" s="379"/>
      <c r="L305" s="379"/>
      <c r="M305" s="377"/>
      <c r="N305" s="379">
        <v>1</v>
      </c>
      <c r="O305" s="380">
        <v>1</v>
      </c>
      <c r="P305" s="374">
        <f>O305*E305</f>
        <v>2000</v>
      </c>
    </row>
    <row r="306" spans="1:16" x14ac:dyDescent="0.2">
      <c r="A306" s="501" t="s">
        <v>1111</v>
      </c>
      <c r="B306" s="372" t="s">
        <v>1112</v>
      </c>
      <c r="C306" s="372" t="s">
        <v>104</v>
      </c>
      <c r="D306" s="373" t="s">
        <v>925</v>
      </c>
      <c r="E306" s="374">
        <v>2000</v>
      </c>
      <c r="F306" s="373" t="s">
        <v>1511</v>
      </c>
      <c r="G306" s="373" t="s">
        <v>1512</v>
      </c>
      <c r="H306" s="372" t="str">
        <f>VLOOKUP(F306,'[2]reporte_padron_nominal - 2021-0'!$S:$AH,15,FALSE)</f>
        <v>CIENCIAS DE LA COMUNICACION</v>
      </c>
      <c r="I306" s="372" t="str">
        <f>VLOOKUP(F306,'[2]reporte_padron_nominal - 2021-0'!$S:$AH,14,FALSE)</f>
        <v>Superior completo</v>
      </c>
      <c r="J306" s="372" t="str">
        <f>VLOOKUP(F306,'[2]reporte_padron_nominal - 2021-0'!$S:$AH,16,FALSE)</f>
        <v>TITULO</v>
      </c>
      <c r="K306" s="373">
        <v>1</v>
      </c>
      <c r="L306" s="373">
        <v>2</v>
      </c>
      <c r="M306" s="374">
        <f>E306*L306</f>
        <v>4000</v>
      </c>
      <c r="N306" s="379">
        <v>3</v>
      </c>
      <c r="O306" s="376">
        <v>5</v>
      </c>
      <c r="P306" s="374">
        <f>O306*E306</f>
        <v>10000</v>
      </c>
    </row>
    <row r="307" spans="1:16" x14ac:dyDescent="0.2">
      <c r="A307" s="501" t="s">
        <v>1111</v>
      </c>
      <c r="B307" s="372" t="s">
        <v>1112</v>
      </c>
      <c r="C307" s="372" t="s">
        <v>104</v>
      </c>
      <c r="D307" s="373" t="s">
        <v>1301</v>
      </c>
      <c r="E307" s="374">
        <v>1600</v>
      </c>
      <c r="F307" s="373" t="s">
        <v>1513</v>
      </c>
      <c r="G307" s="373" t="s">
        <v>1514</v>
      </c>
      <c r="H307" s="372" t="s">
        <v>1172</v>
      </c>
      <c r="I307" s="372" t="str">
        <f>VLOOKUP(F307,'[2]reporte_padron_nominal - 2021-0'!$S:$AH,14,FALSE)</f>
        <v>Secundaria completa</v>
      </c>
      <c r="J307" s="372">
        <f>VLOOKUP(F307,'[2]reporte_padron_nominal - 2021-0'!$S:$AH,16,FALSE)</f>
        <v>0</v>
      </c>
      <c r="K307" s="373">
        <v>4</v>
      </c>
      <c r="L307" s="373">
        <v>8</v>
      </c>
      <c r="M307" s="374">
        <f>E307*L307</f>
        <v>12800</v>
      </c>
      <c r="N307" s="375"/>
      <c r="O307" s="376"/>
      <c r="P307" s="374">
        <f>O307*E307</f>
        <v>0</v>
      </c>
    </row>
    <row r="308" spans="1:16" x14ac:dyDescent="0.2">
      <c r="A308" s="501" t="s">
        <v>1111</v>
      </c>
      <c r="B308" s="372" t="s">
        <v>1117</v>
      </c>
      <c r="C308" s="377" t="s">
        <v>104</v>
      </c>
      <c r="D308" s="372" t="s">
        <v>1138</v>
      </c>
      <c r="E308" s="374">
        <v>4000</v>
      </c>
      <c r="F308" s="372" t="s">
        <v>1515</v>
      </c>
      <c r="G308" s="372" t="s">
        <v>1516</v>
      </c>
      <c r="H308" s="372" t="s">
        <v>1138</v>
      </c>
      <c r="I308" s="372" t="s">
        <v>1116</v>
      </c>
      <c r="J308" s="372" t="s">
        <v>769</v>
      </c>
      <c r="K308" s="373">
        <v>1</v>
      </c>
      <c r="L308" s="373">
        <v>2</v>
      </c>
      <c r="M308" s="372">
        <v>11000</v>
      </c>
      <c r="N308" s="379">
        <v>1</v>
      </c>
      <c r="O308" s="376">
        <v>1</v>
      </c>
      <c r="P308" s="374">
        <v>5500</v>
      </c>
    </row>
    <row r="309" spans="1:16" x14ac:dyDescent="0.2">
      <c r="A309" s="501" t="s">
        <v>1111</v>
      </c>
      <c r="B309" s="372" t="s">
        <v>1117</v>
      </c>
      <c r="C309" s="377" t="s">
        <v>104</v>
      </c>
      <c r="D309" s="372" t="s">
        <v>1129</v>
      </c>
      <c r="E309" s="374">
        <v>2500</v>
      </c>
      <c r="F309" s="372" t="s">
        <v>1517</v>
      </c>
      <c r="G309" s="372" t="s">
        <v>1518</v>
      </c>
      <c r="H309" s="372" t="str">
        <f>VLOOKUP(F309,'[2]reporte_padron_nominal - 2021-0'!$S:$AH,15,FALSE)</f>
        <v>TECNICO EN ENFERMERIA</v>
      </c>
      <c r="I309" s="372" t="str">
        <f>VLOOKUP(F309,'[2]reporte_padron_nominal - 2021-0'!$S:$AH,14,FALSE)</f>
        <v>Técnico superior completo</v>
      </c>
      <c r="J309" s="372" t="str">
        <f>VLOOKUP(F309,'[2]reporte_padron_nominal - 2021-0'!$S:$AH,16,FALSE)</f>
        <v>TITULO</v>
      </c>
      <c r="K309" s="373">
        <v>1</v>
      </c>
      <c r="L309" s="373">
        <v>3</v>
      </c>
      <c r="M309" s="372">
        <v>9000</v>
      </c>
      <c r="N309" s="379">
        <v>3</v>
      </c>
      <c r="O309" s="376">
        <v>6</v>
      </c>
      <c r="P309" s="374">
        <v>15300</v>
      </c>
    </row>
    <row r="310" spans="1:16" x14ac:dyDescent="0.2">
      <c r="A310" s="501" t="s">
        <v>1111</v>
      </c>
      <c r="B310" s="372" t="s">
        <v>1112</v>
      </c>
      <c r="C310" s="372" t="s">
        <v>104</v>
      </c>
      <c r="D310" s="373" t="s">
        <v>1118</v>
      </c>
      <c r="E310" s="374">
        <v>2000</v>
      </c>
      <c r="F310" s="373" t="s">
        <v>1519</v>
      </c>
      <c r="G310" s="373" t="s">
        <v>1520</v>
      </c>
      <c r="H310" s="372" t="str">
        <f>VLOOKUP(F310,'[2]reporte_padron_nominal - 2021-0'!$S:$AH,15,FALSE)</f>
        <v>ENFERMERA(O)</v>
      </c>
      <c r="I310" s="372" t="str">
        <f>VLOOKUP(F310,'[2]reporte_padron_nominal - 2021-0'!$S:$AH,14,FALSE)</f>
        <v>Superior completo</v>
      </c>
      <c r="J310" s="372" t="str">
        <f>VLOOKUP(F310,'[2]reporte_padron_nominal - 2021-0'!$S:$AH,16,FALSE)</f>
        <v>TITULO</v>
      </c>
      <c r="K310" s="373">
        <v>4</v>
      </c>
      <c r="L310" s="373">
        <v>12</v>
      </c>
      <c r="M310" s="374">
        <f>E310*L310</f>
        <v>24000</v>
      </c>
      <c r="N310" s="379">
        <v>3</v>
      </c>
      <c r="O310" s="376">
        <v>6</v>
      </c>
      <c r="P310" s="374">
        <f>O310*E310</f>
        <v>12000</v>
      </c>
    </row>
    <row r="311" spans="1:16" x14ac:dyDescent="0.2">
      <c r="A311" s="501" t="s">
        <v>1111</v>
      </c>
      <c r="B311" s="372" t="s">
        <v>1117</v>
      </c>
      <c r="C311" s="377" t="s">
        <v>104</v>
      </c>
      <c r="D311" s="372" t="s">
        <v>1129</v>
      </c>
      <c r="E311" s="374">
        <v>2500</v>
      </c>
      <c r="F311" s="372" t="s">
        <v>1521</v>
      </c>
      <c r="G311" s="372" t="s">
        <v>1522</v>
      </c>
      <c r="H311" s="372" t="str">
        <f>VLOOKUP(F311,'[2]reporte_padron_nominal - 2021-0'!$S:$AH,15,FALSE)</f>
        <v>CIRUJANO DENTISTA</v>
      </c>
      <c r="I311" s="372" t="str">
        <f>VLOOKUP(F311,'[2]reporte_padron_nominal - 2021-0'!$S:$AH,14,FALSE)</f>
        <v>Superior completo</v>
      </c>
      <c r="J311" s="372" t="s">
        <v>769</v>
      </c>
      <c r="K311" s="373"/>
      <c r="L311" s="373" t="s">
        <v>719</v>
      </c>
      <c r="M311" s="372" t="s">
        <v>719</v>
      </c>
      <c r="N311" s="379">
        <v>1</v>
      </c>
      <c r="O311" s="376">
        <v>2</v>
      </c>
      <c r="P311" s="374">
        <v>5000</v>
      </c>
    </row>
    <row r="312" spans="1:16" x14ac:dyDescent="0.2">
      <c r="A312" s="501" t="s">
        <v>1111</v>
      </c>
      <c r="B312" s="372" t="s">
        <v>1117</v>
      </c>
      <c r="C312" s="377" t="s">
        <v>104</v>
      </c>
      <c r="D312" s="372" t="s">
        <v>1148</v>
      </c>
      <c r="E312" s="374">
        <v>1500</v>
      </c>
      <c r="F312" s="372" t="s">
        <v>1523</v>
      </c>
      <c r="G312" s="372" t="s">
        <v>1524</v>
      </c>
      <c r="H312" s="372" t="s">
        <v>1148</v>
      </c>
      <c r="I312" s="372"/>
      <c r="J312" s="372"/>
      <c r="K312" s="373"/>
      <c r="L312" s="373" t="s">
        <v>719</v>
      </c>
      <c r="M312" s="372" t="s">
        <v>719</v>
      </c>
      <c r="N312" s="379">
        <v>1</v>
      </c>
      <c r="O312" s="376">
        <v>1</v>
      </c>
      <c r="P312" s="374">
        <v>1120</v>
      </c>
    </row>
    <row r="313" spans="1:16" x14ac:dyDescent="0.2">
      <c r="A313" s="501" t="s">
        <v>1111</v>
      </c>
      <c r="B313" s="372" t="s">
        <v>1112</v>
      </c>
      <c r="C313" s="372" t="s">
        <v>104</v>
      </c>
      <c r="D313" s="373" t="s">
        <v>1193</v>
      </c>
      <c r="E313" s="374">
        <v>1100</v>
      </c>
      <c r="F313" s="373" t="s">
        <v>1525</v>
      </c>
      <c r="G313" s="373" t="s">
        <v>1526</v>
      </c>
      <c r="H313" s="372" t="s">
        <v>1172</v>
      </c>
      <c r="I313" s="372" t="str">
        <f>VLOOKUP(F313,'[2]reporte_padron_nominal - 2021-0'!$S:$AH,14,FALSE)</f>
        <v>Secundaria completa</v>
      </c>
      <c r="J313" s="372">
        <f>VLOOKUP(F313,'[2]reporte_padron_nominal - 2021-0'!$S:$AH,16,FALSE)</f>
        <v>0</v>
      </c>
      <c r="K313" s="373">
        <v>4</v>
      </c>
      <c r="L313" s="373">
        <v>12</v>
      </c>
      <c r="M313" s="374">
        <f>E313*L313</f>
        <v>13200</v>
      </c>
      <c r="N313" s="379">
        <v>3</v>
      </c>
      <c r="O313" s="376">
        <v>6</v>
      </c>
      <c r="P313" s="374">
        <f>O313*E313</f>
        <v>6600</v>
      </c>
    </row>
    <row r="314" spans="1:16" x14ac:dyDescent="0.2">
      <c r="A314" s="501" t="s">
        <v>1111</v>
      </c>
      <c r="B314" s="372" t="s">
        <v>1117</v>
      </c>
      <c r="C314" s="377" t="s">
        <v>104</v>
      </c>
      <c r="D314" s="372" t="s">
        <v>1133</v>
      </c>
      <c r="E314" s="374">
        <v>4000</v>
      </c>
      <c r="F314" s="372" t="s">
        <v>1527</v>
      </c>
      <c r="G314" s="372" t="s">
        <v>1528</v>
      </c>
      <c r="H314" s="372" t="str">
        <f>VLOOKUP(F314,'[2]reporte_padron_nominal - 2021-0'!$S:$AH,15,FALSE)</f>
        <v>OBSTETRA</v>
      </c>
      <c r="I314" s="372" t="str">
        <f>VLOOKUP(F314,'[2]reporte_padron_nominal - 2021-0'!$S:$AH,14,FALSE)</f>
        <v>Superior completo</v>
      </c>
      <c r="J314" s="372" t="str">
        <f>VLOOKUP(F314,'[2]reporte_padron_nominal - 2021-0'!$S:$AH,16,FALSE)</f>
        <v>TITULO</v>
      </c>
      <c r="K314" s="373">
        <v>1</v>
      </c>
      <c r="L314" s="373">
        <v>3</v>
      </c>
      <c r="M314" s="372">
        <v>12000</v>
      </c>
      <c r="N314" s="379">
        <v>3</v>
      </c>
      <c r="O314" s="376">
        <v>6</v>
      </c>
      <c r="P314" s="374">
        <v>22500</v>
      </c>
    </row>
    <row r="315" spans="1:16" x14ac:dyDescent="0.2">
      <c r="A315" s="501" t="s">
        <v>1111</v>
      </c>
      <c r="B315" s="372" t="s">
        <v>1112</v>
      </c>
      <c r="C315" s="372" t="s">
        <v>104</v>
      </c>
      <c r="D315" s="373" t="s">
        <v>1129</v>
      </c>
      <c r="E315" s="374">
        <v>1100</v>
      </c>
      <c r="F315" s="373" t="s">
        <v>1529</v>
      </c>
      <c r="G315" s="373" t="s">
        <v>1530</v>
      </c>
      <c r="H315" s="372" t="str">
        <f>VLOOKUP(F315,'[2]reporte_padron_nominal - 2021-0'!$S:$AH,15,FALSE)</f>
        <v>TECNICO EN ENFERMERIA</v>
      </c>
      <c r="I315" s="372" t="str">
        <f>VLOOKUP(F315,'[2]reporte_padron_nominal - 2021-0'!$S:$AH,14,FALSE)</f>
        <v>Técnico superior completo</v>
      </c>
      <c r="J315" s="372" t="str">
        <f>VLOOKUP(F315,'[2]reporte_padron_nominal - 2021-0'!$S:$AH,16,FALSE)</f>
        <v>TITULO</v>
      </c>
      <c r="K315" s="373">
        <v>4</v>
      </c>
      <c r="L315" s="373">
        <v>12</v>
      </c>
      <c r="M315" s="374">
        <f>E315*L315</f>
        <v>13200</v>
      </c>
      <c r="N315" s="379">
        <v>3</v>
      </c>
      <c r="O315" s="376">
        <v>6</v>
      </c>
      <c r="P315" s="374">
        <f>O315*E315</f>
        <v>6600</v>
      </c>
    </row>
    <row r="316" spans="1:16" x14ac:dyDescent="0.2">
      <c r="A316" s="501" t="s">
        <v>1111</v>
      </c>
      <c r="B316" s="372" t="s">
        <v>1117</v>
      </c>
      <c r="C316" s="377" t="s">
        <v>104</v>
      </c>
      <c r="D316" s="372" t="s">
        <v>1129</v>
      </c>
      <c r="E316" s="374">
        <v>2500</v>
      </c>
      <c r="F316" s="372" t="s">
        <v>1531</v>
      </c>
      <c r="G316" s="372" t="s">
        <v>1532</v>
      </c>
      <c r="H316" s="372" t="s">
        <v>1172</v>
      </c>
      <c r="I316" s="372">
        <f>VLOOKUP(F316,'[2]reporte_padron_nominal - 2021-0'!$S:$AH,14,FALSE)</f>
        <v>0</v>
      </c>
      <c r="J316" s="372">
        <f>VLOOKUP(F316,'[2]reporte_padron_nominal - 2021-0'!$S:$AH,16,FALSE)</f>
        <v>0</v>
      </c>
      <c r="K316" s="373"/>
      <c r="L316" s="373" t="s">
        <v>719</v>
      </c>
      <c r="M316" s="372" t="s">
        <v>719</v>
      </c>
      <c r="N316" s="379">
        <v>1</v>
      </c>
      <c r="O316" s="376">
        <v>1</v>
      </c>
      <c r="P316" s="374">
        <v>2300</v>
      </c>
    </row>
    <row r="317" spans="1:16" x14ac:dyDescent="0.2">
      <c r="A317" s="501" t="s">
        <v>1111</v>
      </c>
      <c r="B317" s="372" t="s">
        <v>1112</v>
      </c>
      <c r="C317" s="372" t="s">
        <v>104</v>
      </c>
      <c r="D317" s="373" t="s">
        <v>1118</v>
      </c>
      <c r="E317" s="374">
        <v>2000</v>
      </c>
      <c r="F317" s="373" t="s">
        <v>1533</v>
      </c>
      <c r="G317" s="373" t="s">
        <v>1534</v>
      </c>
      <c r="H317" s="373" t="s">
        <v>1118</v>
      </c>
      <c r="I317" s="372" t="s">
        <v>1116</v>
      </c>
      <c r="J317" s="372" t="s">
        <v>769</v>
      </c>
      <c r="K317" s="373">
        <v>4</v>
      </c>
      <c r="L317" s="373">
        <v>10</v>
      </c>
      <c r="M317" s="374">
        <f>E317*L317</f>
        <v>20000</v>
      </c>
      <c r="N317" s="379">
        <v>3</v>
      </c>
      <c r="O317" s="376">
        <v>4</v>
      </c>
      <c r="P317" s="374">
        <f>O317*E317</f>
        <v>8000</v>
      </c>
    </row>
    <row r="318" spans="1:16" x14ac:dyDescent="0.2">
      <c r="A318" s="501" t="s">
        <v>1111</v>
      </c>
      <c r="B318" s="372" t="s">
        <v>1117</v>
      </c>
      <c r="C318" s="377" t="s">
        <v>104</v>
      </c>
      <c r="D318" s="372" t="s">
        <v>1148</v>
      </c>
      <c r="E318" s="374">
        <v>1500</v>
      </c>
      <c r="F318" s="372" t="s">
        <v>1535</v>
      </c>
      <c r="G318" s="372" t="s">
        <v>1536</v>
      </c>
      <c r="H318" s="372" t="str">
        <f>VLOOKUP(F318,'[2]reporte_padron_nominal - 2021-0'!$S:$AH,15,FALSE)</f>
        <v>TECNICO EN ENFERMERIA</v>
      </c>
      <c r="I318" s="372" t="str">
        <f>VLOOKUP(F318,'[2]reporte_padron_nominal - 2021-0'!$S:$AH,14,FALSE)</f>
        <v>Técnico superior completo</v>
      </c>
      <c r="J318" s="372" t="str">
        <f>VLOOKUP(F318,'[2]reporte_padron_nominal - 2021-0'!$S:$AH,16,FALSE)</f>
        <v>TITULO</v>
      </c>
      <c r="K318" s="373"/>
      <c r="L318" s="373" t="s">
        <v>719</v>
      </c>
      <c r="M318" s="372" t="s">
        <v>719</v>
      </c>
      <c r="N318" s="379">
        <v>1</v>
      </c>
      <c r="O318" s="376">
        <v>2</v>
      </c>
      <c r="P318" s="374">
        <v>3000</v>
      </c>
    </row>
    <row r="319" spans="1:16" x14ac:dyDescent="0.2">
      <c r="A319" s="501" t="s">
        <v>1111</v>
      </c>
      <c r="B319" s="372" t="s">
        <v>1112</v>
      </c>
      <c r="C319" s="372" t="s">
        <v>104</v>
      </c>
      <c r="D319" s="373" t="s">
        <v>1301</v>
      </c>
      <c r="E319" s="374">
        <v>1100</v>
      </c>
      <c r="F319" s="373" t="s">
        <v>1537</v>
      </c>
      <c r="G319" s="373" t="s">
        <v>1538</v>
      </c>
      <c r="H319" s="372" t="str">
        <f>VLOOKUP(F319,'[2]reporte_padron_nominal - 2021-0'!$S:$AH,15,FALSE)</f>
        <v>* SIN PROFESIÓN NI CARRERA TÉCNICA</v>
      </c>
      <c r="I319" s="372" t="str">
        <f>VLOOKUP(F319,'[2]reporte_padron_nominal - 2021-0'!$S:$AH,14,FALSE)</f>
        <v>Secundaria completa</v>
      </c>
      <c r="J319" s="372">
        <f>VLOOKUP(F319,'[2]reporte_padron_nominal - 2021-0'!$S:$AH,16,FALSE)</f>
        <v>0</v>
      </c>
      <c r="K319" s="373">
        <v>1</v>
      </c>
      <c r="L319" s="373">
        <v>2</v>
      </c>
      <c r="M319" s="374">
        <f>E319*L319</f>
        <v>2200</v>
      </c>
      <c r="N319" s="375"/>
      <c r="O319" s="376"/>
      <c r="P319" s="374">
        <f>O319*E319</f>
        <v>0</v>
      </c>
    </row>
    <row r="320" spans="1:16" x14ac:dyDescent="0.2">
      <c r="A320" s="501" t="s">
        <v>1111</v>
      </c>
      <c r="B320" s="372" t="s">
        <v>1117</v>
      </c>
      <c r="C320" s="377" t="s">
        <v>104</v>
      </c>
      <c r="D320" s="372" t="s">
        <v>1148</v>
      </c>
      <c r="E320" s="374">
        <v>1500</v>
      </c>
      <c r="F320" s="372" t="s">
        <v>1537</v>
      </c>
      <c r="G320" s="372" t="s">
        <v>1538</v>
      </c>
      <c r="H320" s="372" t="str">
        <f>VLOOKUP(F320,'[2]reporte_padron_nominal - 2021-0'!$S:$AH,15,FALSE)</f>
        <v>* SIN PROFESIÓN NI CARRERA TÉCNICA</v>
      </c>
      <c r="I320" s="372" t="str">
        <f>VLOOKUP(F320,'[2]reporte_padron_nominal - 2021-0'!$S:$AH,14,FALSE)</f>
        <v>Secundaria completa</v>
      </c>
      <c r="J320" s="372">
        <f>VLOOKUP(F320,'[2]reporte_padron_nominal - 2021-0'!$S:$AH,16,FALSE)</f>
        <v>0</v>
      </c>
      <c r="K320" s="373"/>
      <c r="L320" s="373" t="s">
        <v>719</v>
      </c>
      <c r="M320" s="372" t="s">
        <v>719</v>
      </c>
      <c r="N320" s="379">
        <v>1</v>
      </c>
      <c r="O320" s="376">
        <v>1</v>
      </c>
      <c r="P320" s="374">
        <v>1400</v>
      </c>
    </row>
    <row r="321" spans="1:16" x14ac:dyDescent="0.2">
      <c r="A321" s="501" t="s">
        <v>1111</v>
      </c>
      <c r="B321" s="372" t="s">
        <v>1112</v>
      </c>
      <c r="C321" s="372" t="s">
        <v>104</v>
      </c>
      <c r="D321" s="373" t="s">
        <v>1177</v>
      </c>
      <c r="E321" s="374">
        <v>1200</v>
      </c>
      <c r="F321" s="373" t="s">
        <v>1539</v>
      </c>
      <c r="G321" s="373" t="s">
        <v>1540</v>
      </c>
      <c r="H321" s="372" t="str">
        <f>VLOOKUP(F321,'[2]reporte_padron_nominal - 2021-0'!$S:$AH,15,FALSE)</f>
        <v>INGENIERO SISTEMAS INFORMATICOS</v>
      </c>
      <c r="I321" s="372" t="str">
        <f>VLOOKUP(F321,'[2]reporte_padron_nominal - 2021-0'!$S:$AH,14,FALSE)</f>
        <v>Superior completo</v>
      </c>
      <c r="J321" s="372" t="str">
        <f>VLOOKUP(F321,'[2]reporte_padron_nominal - 2021-0'!$S:$AH,16,FALSE)</f>
        <v>TITULO</v>
      </c>
      <c r="K321" s="373">
        <v>1</v>
      </c>
      <c r="L321" s="373">
        <v>1</v>
      </c>
      <c r="M321" s="374">
        <f>E321*L321</f>
        <v>1200</v>
      </c>
      <c r="N321" s="379">
        <v>3</v>
      </c>
      <c r="O321" s="376">
        <v>5</v>
      </c>
      <c r="P321" s="374">
        <f>O321*E321</f>
        <v>6000</v>
      </c>
    </row>
    <row r="322" spans="1:16" x14ac:dyDescent="0.2">
      <c r="A322" s="501" t="s">
        <v>1111</v>
      </c>
      <c r="B322" s="372" t="s">
        <v>1117</v>
      </c>
      <c r="C322" s="377" t="s">
        <v>104</v>
      </c>
      <c r="D322" s="372" t="s">
        <v>1118</v>
      </c>
      <c r="E322" s="374">
        <v>4000</v>
      </c>
      <c r="F322" s="372" t="s">
        <v>1541</v>
      </c>
      <c r="G322" s="372" t="s">
        <v>1542</v>
      </c>
      <c r="H322" s="372" t="str">
        <f>VLOOKUP(F322,'[2]reporte_padron_nominal - 2021-0'!$S:$AH,15,FALSE)</f>
        <v>ENFERMERA(O)</v>
      </c>
      <c r="I322" s="372" t="str">
        <f>VLOOKUP(F322,'[2]reporte_padron_nominal - 2021-0'!$S:$AH,14,FALSE)</f>
        <v>Superior completo</v>
      </c>
      <c r="J322" s="372" t="str">
        <f>VLOOKUP(F322,'[2]reporte_padron_nominal - 2021-0'!$S:$AH,16,FALSE)</f>
        <v>TITULO</v>
      </c>
      <c r="K322" s="373">
        <v>1</v>
      </c>
      <c r="L322" s="373">
        <v>3</v>
      </c>
      <c r="M322" s="372">
        <v>12000</v>
      </c>
      <c r="N322" s="379">
        <v>3</v>
      </c>
      <c r="O322" s="376">
        <v>6</v>
      </c>
      <c r="P322" s="374">
        <v>22500</v>
      </c>
    </row>
    <row r="323" spans="1:16" x14ac:dyDescent="0.2">
      <c r="A323" s="501" t="s">
        <v>1111</v>
      </c>
      <c r="B323" s="372" t="s">
        <v>1112</v>
      </c>
      <c r="C323" s="372" t="s">
        <v>104</v>
      </c>
      <c r="D323" s="373" t="s">
        <v>1118</v>
      </c>
      <c r="E323" s="374">
        <v>2000</v>
      </c>
      <c r="F323" s="373" t="s">
        <v>1543</v>
      </c>
      <c r="G323" s="373" t="s">
        <v>1544</v>
      </c>
      <c r="H323" s="372" t="str">
        <f>VLOOKUP(F323,'[2]reporte_padron_nominal - 2021-0'!$S:$AH,15,FALSE)</f>
        <v>ENFERMERA(O)</v>
      </c>
      <c r="I323" s="372" t="str">
        <f>VLOOKUP(F323,'[2]reporte_padron_nominal - 2021-0'!$S:$AH,14,FALSE)</f>
        <v>Superior completo</v>
      </c>
      <c r="J323" s="372" t="str">
        <f>VLOOKUP(F323,'[2]reporte_padron_nominal - 2021-0'!$S:$AH,16,FALSE)</f>
        <v>TITULO</v>
      </c>
      <c r="K323" s="373">
        <v>1</v>
      </c>
      <c r="L323" s="373">
        <v>2</v>
      </c>
      <c r="M323" s="374">
        <f>E323*L323</f>
        <v>4000</v>
      </c>
      <c r="N323" s="375"/>
      <c r="O323" s="376"/>
      <c r="P323" s="374">
        <f>O323*E323</f>
        <v>0</v>
      </c>
    </row>
    <row r="324" spans="1:16" x14ac:dyDescent="0.2">
      <c r="A324" s="501" t="s">
        <v>1111</v>
      </c>
      <c r="B324" s="372" t="s">
        <v>1117</v>
      </c>
      <c r="C324" s="377" t="s">
        <v>104</v>
      </c>
      <c r="D324" s="372" t="s">
        <v>1118</v>
      </c>
      <c r="E324" s="374">
        <v>4000</v>
      </c>
      <c r="F324" s="372" t="s">
        <v>1545</v>
      </c>
      <c r="G324" s="372" t="s">
        <v>1546</v>
      </c>
      <c r="H324" s="372" t="str">
        <f>VLOOKUP(F324,'[2]reporte_padron_nominal - 2021-0'!$S:$AH,15,FALSE)</f>
        <v>ENFERMERA(O)</v>
      </c>
      <c r="I324" s="372" t="str">
        <f>VLOOKUP(F324,'[2]reporte_padron_nominal - 2021-0'!$S:$AH,14,FALSE)</f>
        <v>Superior completo</v>
      </c>
      <c r="J324" s="372" t="str">
        <f>VLOOKUP(F324,'[2]reporte_padron_nominal - 2021-0'!$S:$AH,16,FALSE)</f>
        <v>TITULO</v>
      </c>
      <c r="K324" s="373"/>
      <c r="L324" s="373" t="s">
        <v>719</v>
      </c>
      <c r="M324" s="372" t="s">
        <v>719</v>
      </c>
      <c r="N324" s="379">
        <v>3</v>
      </c>
      <c r="O324" s="376">
        <v>4</v>
      </c>
      <c r="P324" s="374">
        <v>14500</v>
      </c>
    </row>
    <row r="325" spans="1:16" x14ac:dyDescent="0.2">
      <c r="A325" s="501" t="s">
        <v>1111</v>
      </c>
      <c r="B325" s="372" t="s">
        <v>1112</v>
      </c>
      <c r="C325" s="372" t="s">
        <v>104</v>
      </c>
      <c r="D325" s="373" t="s">
        <v>844</v>
      </c>
      <c r="E325" s="374">
        <v>3800</v>
      </c>
      <c r="F325" s="373" t="s">
        <v>1547</v>
      </c>
      <c r="G325" s="373" t="s">
        <v>1548</v>
      </c>
      <c r="H325" s="372" t="str">
        <f>VLOOKUP(F325,'[2]reporte_padron_nominal - 2021-0'!$S:$AH,15,FALSE)</f>
        <v>MEDICO CIRUJANO</v>
      </c>
      <c r="I325" s="372" t="str">
        <f>VLOOKUP(F325,'[2]reporte_padron_nominal - 2021-0'!$S:$AH,14,FALSE)</f>
        <v>Superior completo</v>
      </c>
      <c r="J325" s="372" t="str">
        <f>VLOOKUP(F325,'[2]reporte_padron_nominal - 2021-0'!$S:$AH,16,FALSE)</f>
        <v>TITULO</v>
      </c>
      <c r="K325" s="373">
        <v>1</v>
      </c>
      <c r="L325" s="373">
        <v>3</v>
      </c>
      <c r="M325" s="374">
        <f>E325*L325</f>
        <v>11400</v>
      </c>
      <c r="N325" s="375"/>
      <c r="O325" s="376"/>
      <c r="P325" s="374">
        <f>O325*E325</f>
        <v>0</v>
      </c>
    </row>
    <row r="326" spans="1:16" x14ac:dyDescent="0.2">
      <c r="A326" s="501" t="s">
        <v>1111</v>
      </c>
      <c r="B326" s="372" t="s">
        <v>1117</v>
      </c>
      <c r="C326" s="377" t="s">
        <v>104</v>
      </c>
      <c r="D326" s="372" t="s">
        <v>844</v>
      </c>
      <c r="E326" s="374">
        <v>8000</v>
      </c>
      <c r="F326" s="372" t="s">
        <v>1547</v>
      </c>
      <c r="G326" s="372" t="s">
        <v>1548</v>
      </c>
      <c r="H326" s="372" t="str">
        <f>VLOOKUP(F326,'[2]reporte_padron_nominal - 2021-0'!$S:$AH,15,FALSE)</f>
        <v>MEDICO CIRUJANO</v>
      </c>
      <c r="I326" s="372" t="str">
        <f>VLOOKUP(F326,'[2]reporte_padron_nominal - 2021-0'!$S:$AH,14,FALSE)</f>
        <v>Superior completo</v>
      </c>
      <c r="J326" s="372" t="str">
        <f>VLOOKUP(F326,'[2]reporte_padron_nominal - 2021-0'!$S:$AH,16,FALSE)</f>
        <v>TITULO</v>
      </c>
      <c r="K326" s="373">
        <v>3</v>
      </c>
      <c r="L326" s="373">
        <v>6</v>
      </c>
      <c r="M326" s="372">
        <v>51000</v>
      </c>
      <c r="N326" s="379">
        <v>1</v>
      </c>
      <c r="O326" s="376">
        <v>1</v>
      </c>
      <c r="P326" s="374">
        <v>9000</v>
      </c>
    </row>
    <row r="327" spans="1:16" x14ac:dyDescent="0.2">
      <c r="A327" s="501" t="s">
        <v>1111</v>
      </c>
      <c r="B327" s="372" t="s">
        <v>1112</v>
      </c>
      <c r="C327" s="372" t="s">
        <v>104</v>
      </c>
      <c r="D327" s="373" t="s">
        <v>1121</v>
      </c>
      <c r="E327" s="374">
        <v>2800</v>
      </c>
      <c r="F327" s="373" t="s">
        <v>1549</v>
      </c>
      <c r="G327" s="373" t="s">
        <v>1550</v>
      </c>
      <c r="H327" s="372" t="str">
        <f>VLOOKUP(F327,'[2]reporte_padron_nominal - 2021-0'!$S:$AH,15,FALSE)</f>
        <v>PSICOLOGO</v>
      </c>
      <c r="I327" s="372" t="str">
        <f>VLOOKUP(F327,'[2]reporte_padron_nominal - 2021-0'!$S:$AH,14,FALSE)</f>
        <v>Superior completo</v>
      </c>
      <c r="J327" s="372" t="str">
        <f>VLOOKUP(F327,'[2]reporte_padron_nominal - 2021-0'!$S:$AH,16,FALSE)</f>
        <v>TITULO</v>
      </c>
      <c r="K327" s="373">
        <v>4</v>
      </c>
      <c r="L327" s="373">
        <v>10</v>
      </c>
      <c r="M327" s="374">
        <f>E327*L327</f>
        <v>28000</v>
      </c>
      <c r="N327" s="375"/>
      <c r="O327" s="376"/>
      <c r="P327" s="374">
        <f>O327*E327</f>
        <v>0</v>
      </c>
    </row>
    <row r="328" spans="1:16" x14ac:dyDescent="0.2">
      <c r="A328" s="501" t="s">
        <v>1111</v>
      </c>
      <c r="B328" s="372" t="s">
        <v>1112</v>
      </c>
      <c r="C328" s="372" t="s">
        <v>104</v>
      </c>
      <c r="D328" s="373" t="s">
        <v>1133</v>
      </c>
      <c r="E328" s="374">
        <v>2000</v>
      </c>
      <c r="F328" s="373" t="s">
        <v>1551</v>
      </c>
      <c r="G328" s="373" t="s">
        <v>1552</v>
      </c>
      <c r="H328" s="373" t="s">
        <v>1133</v>
      </c>
      <c r="I328" s="372" t="s">
        <v>1116</v>
      </c>
      <c r="J328" s="372" t="s">
        <v>769</v>
      </c>
      <c r="K328" s="373">
        <v>1</v>
      </c>
      <c r="L328" s="373">
        <v>3</v>
      </c>
      <c r="M328" s="374">
        <f>E328*L328</f>
        <v>6000</v>
      </c>
      <c r="N328" s="375"/>
      <c r="O328" s="376"/>
      <c r="P328" s="374">
        <f>O328*E328</f>
        <v>0</v>
      </c>
    </row>
    <row r="329" spans="1:16" x14ac:dyDescent="0.2">
      <c r="A329" s="501" t="s">
        <v>1111</v>
      </c>
      <c r="B329" s="372" t="s">
        <v>1117</v>
      </c>
      <c r="C329" s="377" t="s">
        <v>104</v>
      </c>
      <c r="D329" s="372" t="s">
        <v>844</v>
      </c>
      <c r="E329" s="374">
        <v>8000</v>
      </c>
      <c r="F329" s="372" t="s">
        <v>1553</v>
      </c>
      <c r="G329" s="372" t="s">
        <v>1554</v>
      </c>
      <c r="H329" s="372" t="str">
        <f>VLOOKUP(F329,'[2]reporte_padron_nominal - 2021-0'!$S:$AH,15,FALSE)</f>
        <v>MEDICO CIRUJANO</v>
      </c>
      <c r="I329" s="372" t="str">
        <f>VLOOKUP(F329,'[2]reporte_padron_nominal - 2021-0'!$S:$AH,14,FALSE)</f>
        <v>Superior completo</v>
      </c>
      <c r="J329" s="372" t="str">
        <f>VLOOKUP(F329,'[2]reporte_padron_nominal - 2021-0'!$S:$AH,16,FALSE)</f>
        <v>TITULO</v>
      </c>
      <c r="K329" s="373"/>
      <c r="L329" s="373" t="s">
        <v>719</v>
      </c>
      <c r="M329" s="372" t="s">
        <v>719</v>
      </c>
      <c r="N329" s="379">
        <v>1</v>
      </c>
      <c r="O329" s="376">
        <v>1</v>
      </c>
      <c r="P329" s="374">
        <v>8000</v>
      </c>
    </row>
    <row r="330" spans="1:16" x14ac:dyDescent="0.2">
      <c r="A330" s="501" t="s">
        <v>1111</v>
      </c>
      <c r="B330" s="372" t="s">
        <v>1117</v>
      </c>
      <c r="C330" s="377" t="s">
        <v>104</v>
      </c>
      <c r="D330" s="372" t="s">
        <v>844</v>
      </c>
      <c r="E330" s="374">
        <v>8000</v>
      </c>
      <c r="F330" s="372" t="s">
        <v>1555</v>
      </c>
      <c r="G330" s="372" t="s">
        <v>1556</v>
      </c>
      <c r="H330" s="372" t="str">
        <f>VLOOKUP(F330,'[2]reporte_padron_nominal - 2021-0'!$S:$AH,15,FALSE)</f>
        <v>MEDICO CIRUJANO</v>
      </c>
      <c r="I330" s="372" t="str">
        <f>VLOOKUP(F330,'[2]reporte_padron_nominal - 2021-0'!$S:$AH,14,FALSE)</f>
        <v>Superior completo</v>
      </c>
      <c r="J330" s="372" t="str">
        <f>VLOOKUP(F330,'[2]reporte_padron_nominal - 2021-0'!$S:$AH,16,FALSE)</f>
        <v>TITULO</v>
      </c>
      <c r="K330" s="373">
        <v>1</v>
      </c>
      <c r="L330" s="373">
        <v>2</v>
      </c>
      <c r="M330" s="372">
        <v>18000</v>
      </c>
      <c r="N330" s="375"/>
      <c r="O330" s="376" t="s">
        <v>719</v>
      </c>
      <c r="P330" s="374" t="s">
        <v>719</v>
      </c>
    </row>
    <row r="331" spans="1:16" x14ac:dyDescent="0.2">
      <c r="A331" s="501" t="s">
        <v>1111</v>
      </c>
      <c r="B331" s="372" t="s">
        <v>1112</v>
      </c>
      <c r="C331" s="372" t="s">
        <v>104</v>
      </c>
      <c r="D331" s="373" t="s">
        <v>1557</v>
      </c>
      <c r="E331" s="374">
        <v>4000</v>
      </c>
      <c r="F331" s="373" t="s">
        <v>1558</v>
      </c>
      <c r="G331" s="373" t="s">
        <v>1559</v>
      </c>
      <c r="H331" s="372" t="str">
        <f>VLOOKUP(F331,'[2]reporte_padron_nominal - 2021-0'!$S:$AH,15,FALSE)</f>
        <v>ADMINISTRADOR</v>
      </c>
      <c r="I331" s="372" t="str">
        <f>VLOOKUP(F331,'[2]reporte_padron_nominal - 2021-0'!$S:$AH,14,FALSE)</f>
        <v>Superior completo</v>
      </c>
      <c r="J331" s="372" t="str">
        <f>VLOOKUP(F331,'[2]reporte_padron_nominal - 2021-0'!$S:$AH,16,FALSE)</f>
        <v>TITULO</v>
      </c>
      <c r="K331" s="373">
        <v>1</v>
      </c>
      <c r="L331" s="373">
        <v>3</v>
      </c>
      <c r="M331" s="374">
        <f>E331*L331</f>
        <v>12000</v>
      </c>
      <c r="N331" s="375"/>
      <c r="O331" s="376"/>
      <c r="P331" s="374">
        <f>O331*E331</f>
        <v>0</v>
      </c>
    </row>
    <row r="332" spans="1:16" x14ac:dyDescent="0.2">
      <c r="A332" s="501" t="s">
        <v>1111</v>
      </c>
      <c r="B332" s="372" t="s">
        <v>1112</v>
      </c>
      <c r="C332" s="372" t="s">
        <v>104</v>
      </c>
      <c r="D332" s="373" t="s">
        <v>925</v>
      </c>
      <c r="E332" s="374">
        <v>2000</v>
      </c>
      <c r="F332" s="373" t="s">
        <v>1560</v>
      </c>
      <c r="G332" s="373" t="s">
        <v>1561</v>
      </c>
      <c r="H332" s="372" t="str">
        <f>VLOOKUP(F332,'[2]reporte_padron_nominal - 2021-0'!$S:$AH,15,FALSE)</f>
        <v>CONTADOR PUBLICO</v>
      </c>
      <c r="I332" s="372" t="str">
        <f>VLOOKUP(F332,'[2]reporte_padron_nominal - 2021-0'!$S:$AH,14,FALSE)</f>
        <v>Superior completo</v>
      </c>
      <c r="J332" s="372" t="str">
        <f>VLOOKUP(F332,'[2]reporte_padron_nominal - 2021-0'!$S:$AH,16,FALSE)</f>
        <v>BACHILLER</v>
      </c>
      <c r="K332" s="373">
        <v>4</v>
      </c>
      <c r="L332" s="373">
        <v>12</v>
      </c>
      <c r="M332" s="374">
        <f>E332*L332</f>
        <v>24000</v>
      </c>
      <c r="N332" s="379">
        <v>3</v>
      </c>
      <c r="O332" s="376">
        <v>6</v>
      </c>
      <c r="P332" s="374">
        <f>O332*E332</f>
        <v>12000</v>
      </c>
    </row>
    <row r="333" spans="1:16" x14ac:dyDescent="0.2">
      <c r="A333" s="501" t="s">
        <v>1111</v>
      </c>
      <c r="B333" s="372" t="s">
        <v>1112</v>
      </c>
      <c r="C333" s="372" t="s">
        <v>104</v>
      </c>
      <c r="D333" s="373" t="s">
        <v>1118</v>
      </c>
      <c r="E333" s="374">
        <v>2200</v>
      </c>
      <c r="F333" s="373" t="s">
        <v>1562</v>
      </c>
      <c r="G333" s="373" t="s">
        <v>1563</v>
      </c>
      <c r="H333" s="372" t="str">
        <f>VLOOKUP(F333,'[2]reporte_padron_nominal - 2021-0'!$S:$AH,15,FALSE)</f>
        <v>ENFERMERA(O)</v>
      </c>
      <c r="I333" s="372" t="str">
        <f>VLOOKUP(F333,'[2]reporte_padron_nominal - 2021-0'!$S:$AH,14,FALSE)</f>
        <v>Superior completo</v>
      </c>
      <c r="J333" s="372" t="str">
        <f>VLOOKUP(F333,'[2]reporte_padron_nominal - 2021-0'!$S:$AH,16,FALSE)</f>
        <v>TITULO</v>
      </c>
      <c r="K333" s="373">
        <v>4</v>
      </c>
      <c r="L333" s="373">
        <v>12</v>
      </c>
      <c r="M333" s="374">
        <f>E333*L333</f>
        <v>26400</v>
      </c>
      <c r="N333" s="379">
        <v>3</v>
      </c>
      <c r="O333" s="376">
        <v>6</v>
      </c>
      <c r="P333" s="374">
        <f>O333*E333</f>
        <v>13200</v>
      </c>
    </row>
    <row r="334" spans="1:16" x14ac:dyDescent="0.2">
      <c r="A334" s="501" t="s">
        <v>1111</v>
      </c>
      <c r="B334" s="372" t="s">
        <v>1112</v>
      </c>
      <c r="C334" s="377" t="s">
        <v>104</v>
      </c>
      <c r="D334" s="379" t="s">
        <v>1177</v>
      </c>
      <c r="E334" s="378">
        <v>1500</v>
      </c>
      <c r="F334" s="377" t="s">
        <v>1564</v>
      </c>
      <c r="G334" s="377" t="s">
        <v>1565</v>
      </c>
      <c r="H334" s="372" t="str">
        <f>VLOOKUP(F334,'[2]reporte_padron_nominal - 2021-0'!$S:$AH,15,FALSE)</f>
        <v>SECRETARIA EJECUTIVA</v>
      </c>
      <c r="I334" s="372" t="str">
        <f>VLOOKUP(F334,'[2]reporte_padron_nominal - 2021-0'!$S:$AH,14,FALSE)</f>
        <v>Técnico superior completo</v>
      </c>
      <c r="J334" s="372" t="str">
        <f>VLOOKUP(F334,'[2]reporte_padron_nominal - 2021-0'!$S:$AH,16,FALSE)</f>
        <v>TITULO</v>
      </c>
      <c r="K334" s="379"/>
      <c r="L334" s="379"/>
      <c r="M334" s="377"/>
      <c r="N334" s="379">
        <v>1</v>
      </c>
      <c r="O334" s="380">
        <v>1</v>
      </c>
      <c r="P334" s="374">
        <f>O334*E334</f>
        <v>1500</v>
      </c>
    </row>
    <row r="335" spans="1:16" x14ac:dyDescent="0.2">
      <c r="A335" s="501" t="s">
        <v>1111</v>
      </c>
      <c r="B335" s="372" t="s">
        <v>1112</v>
      </c>
      <c r="C335" s="372" t="s">
        <v>104</v>
      </c>
      <c r="D335" s="373" t="s">
        <v>1301</v>
      </c>
      <c r="E335" s="374">
        <v>1600</v>
      </c>
      <c r="F335" s="373" t="s">
        <v>1566</v>
      </c>
      <c r="G335" s="373" t="s">
        <v>1567</v>
      </c>
      <c r="H335" s="372" t="s">
        <v>1172</v>
      </c>
      <c r="I335" s="372" t="str">
        <f>VLOOKUP(F335,'[2]reporte_padron_nominal - 2021-0'!$S:$AH,14,FALSE)</f>
        <v>Secundaria completa</v>
      </c>
      <c r="J335" s="372">
        <f>VLOOKUP(F335,'[2]reporte_padron_nominal - 2021-0'!$S:$AH,16,FALSE)</f>
        <v>0</v>
      </c>
      <c r="K335" s="373">
        <v>4</v>
      </c>
      <c r="L335" s="373">
        <v>12</v>
      </c>
      <c r="M335" s="374">
        <f>E335*L335</f>
        <v>19200</v>
      </c>
      <c r="N335" s="379">
        <v>3</v>
      </c>
      <c r="O335" s="376">
        <v>6</v>
      </c>
      <c r="P335" s="374">
        <f>O335*E335</f>
        <v>9600</v>
      </c>
    </row>
    <row r="336" spans="1:16" x14ac:dyDescent="0.2">
      <c r="A336" s="501" t="s">
        <v>1111</v>
      </c>
      <c r="B336" s="372" t="s">
        <v>1117</v>
      </c>
      <c r="C336" s="377" t="s">
        <v>104</v>
      </c>
      <c r="D336" s="372" t="s">
        <v>1129</v>
      </c>
      <c r="E336" s="374">
        <v>2500</v>
      </c>
      <c r="F336" s="372" t="s">
        <v>1568</v>
      </c>
      <c r="G336" s="372" t="s">
        <v>1569</v>
      </c>
      <c r="H336" s="372" t="str">
        <f>VLOOKUP(F336,'[2]reporte_padron_nominal - 2021-0'!$S:$AH,15,FALSE)</f>
        <v>TECNICO EN ENFERMERIA</v>
      </c>
      <c r="I336" s="372" t="str">
        <f>VLOOKUP(F336,'[2]reporte_padron_nominal - 2021-0'!$S:$AH,14,FALSE)</f>
        <v>Técnico superior completo</v>
      </c>
      <c r="J336" s="372" t="str">
        <f>VLOOKUP(F336,'[2]reporte_padron_nominal - 2021-0'!$S:$AH,16,FALSE)</f>
        <v>TITULO</v>
      </c>
      <c r="K336" s="373"/>
      <c r="L336" s="373" t="s">
        <v>719</v>
      </c>
      <c r="M336" s="372" t="s">
        <v>719</v>
      </c>
      <c r="N336" s="379">
        <v>3</v>
      </c>
      <c r="O336" s="376">
        <v>4</v>
      </c>
      <c r="P336" s="374">
        <v>9300</v>
      </c>
    </row>
    <row r="337" spans="1:16" x14ac:dyDescent="0.2">
      <c r="A337" s="501" t="s">
        <v>1111</v>
      </c>
      <c r="B337" s="372" t="s">
        <v>1117</v>
      </c>
      <c r="C337" s="377" t="s">
        <v>104</v>
      </c>
      <c r="D337" s="372" t="s">
        <v>1133</v>
      </c>
      <c r="E337" s="374">
        <v>4000</v>
      </c>
      <c r="F337" s="372" t="s">
        <v>1570</v>
      </c>
      <c r="G337" s="372" t="s">
        <v>1571</v>
      </c>
      <c r="H337" s="372" t="s">
        <v>1133</v>
      </c>
      <c r="I337" s="372" t="s">
        <v>1116</v>
      </c>
      <c r="J337" s="372" t="s">
        <v>769</v>
      </c>
      <c r="K337" s="373"/>
      <c r="L337" s="373" t="s">
        <v>719</v>
      </c>
      <c r="M337" s="372" t="s">
        <v>719</v>
      </c>
      <c r="N337" s="379">
        <v>1</v>
      </c>
      <c r="O337" s="376">
        <v>1</v>
      </c>
      <c r="P337" s="374">
        <v>4000</v>
      </c>
    </row>
    <row r="338" spans="1:16" x14ac:dyDescent="0.2">
      <c r="A338" s="501" t="s">
        <v>1111</v>
      </c>
      <c r="B338" s="372" t="s">
        <v>1112</v>
      </c>
      <c r="C338" s="372" t="s">
        <v>104</v>
      </c>
      <c r="D338" s="373" t="s">
        <v>1121</v>
      </c>
      <c r="E338" s="374">
        <v>2500</v>
      </c>
      <c r="F338" s="373" t="s">
        <v>1572</v>
      </c>
      <c r="G338" s="373" t="s">
        <v>1573</v>
      </c>
      <c r="H338" s="372" t="str">
        <f>VLOOKUP(F338,'[2]reporte_padron_nominal - 2021-0'!$S:$AH,15,FALSE)</f>
        <v>PSICOLOGO</v>
      </c>
      <c r="I338" s="372" t="str">
        <f>VLOOKUP(F338,'[2]reporte_padron_nominal - 2021-0'!$S:$AH,14,FALSE)</f>
        <v>Superior completo</v>
      </c>
      <c r="J338" s="372" t="str">
        <f>VLOOKUP(F338,'[2]reporte_padron_nominal - 2021-0'!$S:$AH,16,FALSE)</f>
        <v>TITULO</v>
      </c>
      <c r="K338" s="373">
        <v>3</v>
      </c>
      <c r="L338" s="373">
        <v>4</v>
      </c>
      <c r="M338" s="374">
        <f>E338*L338</f>
        <v>10000</v>
      </c>
      <c r="N338" s="379">
        <v>3</v>
      </c>
      <c r="O338" s="376">
        <v>6</v>
      </c>
      <c r="P338" s="374">
        <f>O338*E338</f>
        <v>15000</v>
      </c>
    </row>
    <row r="339" spans="1:16" x14ac:dyDescent="0.2">
      <c r="A339" s="501" t="s">
        <v>1111</v>
      </c>
      <c r="B339" s="372" t="s">
        <v>1112</v>
      </c>
      <c r="C339" s="372" t="s">
        <v>104</v>
      </c>
      <c r="D339" s="373" t="s">
        <v>1574</v>
      </c>
      <c r="E339" s="374">
        <v>3800</v>
      </c>
      <c r="F339" s="373" t="s">
        <v>1575</v>
      </c>
      <c r="G339" s="373" t="s">
        <v>1576</v>
      </c>
      <c r="H339" s="372" t="s">
        <v>1577</v>
      </c>
      <c r="I339" s="372" t="s">
        <v>1116</v>
      </c>
      <c r="J339" s="372" t="s">
        <v>769</v>
      </c>
      <c r="K339" s="373">
        <v>4</v>
      </c>
      <c r="L339" s="373">
        <v>10</v>
      </c>
      <c r="M339" s="374">
        <f>E339*L339</f>
        <v>38000</v>
      </c>
      <c r="N339" s="375"/>
      <c r="O339" s="376"/>
      <c r="P339" s="374">
        <f>O339*E339</f>
        <v>0</v>
      </c>
    </row>
    <row r="340" spans="1:16" x14ac:dyDescent="0.2">
      <c r="A340" s="501" t="s">
        <v>1111</v>
      </c>
      <c r="B340" s="372" t="s">
        <v>1112</v>
      </c>
      <c r="C340" s="372" t="s">
        <v>104</v>
      </c>
      <c r="D340" s="373" t="s">
        <v>1118</v>
      </c>
      <c r="E340" s="374">
        <v>1600</v>
      </c>
      <c r="F340" s="373" t="s">
        <v>1578</v>
      </c>
      <c r="G340" s="373" t="s">
        <v>1579</v>
      </c>
      <c r="H340" s="372" t="str">
        <f>VLOOKUP(F340,'[2]reporte_padron_nominal - 2021-0'!$S:$AH,15,FALSE)</f>
        <v>ENFERMERA(O)</v>
      </c>
      <c r="I340" s="372" t="str">
        <f>VLOOKUP(F340,'[2]reporte_padron_nominal - 2021-0'!$S:$AH,14,FALSE)</f>
        <v>Superior completo</v>
      </c>
      <c r="J340" s="372" t="str">
        <f>VLOOKUP(F340,'[2]reporte_padron_nominal - 2021-0'!$S:$AH,16,FALSE)</f>
        <v>TITULO</v>
      </c>
      <c r="K340" s="373">
        <v>4</v>
      </c>
      <c r="L340" s="373">
        <v>7</v>
      </c>
      <c r="M340" s="374">
        <f>E340*L340</f>
        <v>11200</v>
      </c>
      <c r="N340" s="379">
        <v>3</v>
      </c>
      <c r="O340" s="376">
        <v>6</v>
      </c>
      <c r="P340" s="374">
        <f>O340*E340</f>
        <v>9600</v>
      </c>
    </row>
    <row r="341" spans="1:16" x14ac:dyDescent="0.2">
      <c r="A341" s="501" t="s">
        <v>1111</v>
      </c>
      <c r="B341" s="372" t="s">
        <v>1117</v>
      </c>
      <c r="C341" s="377" t="s">
        <v>104</v>
      </c>
      <c r="D341" s="372" t="s">
        <v>1118</v>
      </c>
      <c r="E341" s="374">
        <v>4000</v>
      </c>
      <c r="F341" s="372" t="s">
        <v>1580</v>
      </c>
      <c r="G341" s="372" t="s">
        <v>1581</v>
      </c>
      <c r="H341" s="372" t="str">
        <f>VLOOKUP(F341,'[2]reporte_padron_nominal - 2021-0'!$S:$AH,15,FALSE)</f>
        <v>ENFERMERA(O)</v>
      </c>
      <c r="I341" s="372" t="str">
        <f>VLOOKUP(F341,'[2]reporte_padron_nominal - 2021-0'!$S:$AH,14,FALSE)</f>
        <v>Superior completo</v>
      </c>
      <c r="J341" s="372" t="str">
        <f>VLOOKUP(F341,'[2]reporte_padron_nominal - 2021-0'!$S:$AH,16,FALSE)</f>
        <v>TITULO</v>
      </c>
      <c r="K341" s="373">
        <v>4</v>
      </c>
      <c r="L341" s="373">
        <v>7</v>
      </c>
      <c r="M341" s="372">
        <v>26500</v>
      </c>
      <c r="N341" s="379">
        <v>3</v>
      </c>
      <c r="O341" s="376">
        <v>6</v>
      </c>
      <c r="P341" s="374">
        <v>22500</v>
      </c>
    </row>
    <row r="342" spans="1:16" x14ac:dyDescent="0.2">
      <c r="A342" s="501" t="s">
        <v>1111</v>
      </c>
      <c r="B342" s="372" t="s">
        <v>1112</v>
      </c>
      <c r="C342" s="377" t="s">
        <v>104</v>
      </c>
      <c r="D342" s="379" t="s">
        <v>1557</v>
      </c>
      <c r="E342" s="378">
        <v>4000</v>
      </c>
      <c r="F342" s="377" t="s">
        <v>1582</v>
      </c>
      <c r="G342" s="377" t="s">
        <v>1583</v>
      </c>
      <c r="H342" s="372" t="str">
        <f>VLOOKUP(F342,'[2]reporte_padron_nominal - 2021-0'!$S:$AH,15,FALSE)</f>
        <v>ADMINISTRADOR</v>
      </c>
      <c r="I342" s="372" t="str">
        <f>VLOOKUP(F342,'[2]reporte_padron_nominal - 2021-0'!$S:$AH,14,FALSE)</f>
        <v>Superior completo</v>
      </c>
      <c r="J342" s="372" t="str">
        <f>VLOOKUP(F342,'[2]reporte_padron_nominal - 2021-0'!$S:$AH,16,FALSE)</f>
        <v>TITULO</v>
      </c>
      <c r="K342" s="379"/>
      <c r="L342" s="379"/>
      <c r="M342" s="377"/>
      <c r="N342" s="379">
        <v>3</v>
      </c>
      <c r="O342" s="380">
        <v>4</v>
      </c>
      <c r="P342" s="374">
        <f>O342*E342</f>
        <v>16000</v>
      </c>
    </row>
    <row r="343" spans="1:16" x14ac:dyDescent="0.2">
      <c r="A343" s="501" t="s">
        <v>1111</v>
      </c>
      <c r="B343" s="372" t="s">
        <v>1117</v>
      </c>
      <c r="C343" s="377" t="s">
        <v>104</v>
      </c>
      <c r="D343" s="372" t="s">
        <v>1129</v>
      </c>
      <c r="E343" s="374">
        <v>2500</v>
      </c>
      <c r="F343" s="372" t="s">
        <v>1584</v>
      </c>
      <c r="G343" s="372" t="s">
        <v>1585</v>
      </c>
      <c r="H343" s="372" t="str">
        <f>VLOOKUP(F343,'[2]reporte_padron_nominal - 2021-0'!$S:$AH,15,FALSE)</f>
        <v>TECNICO EN ENFERMERIA</v>
      </c>
      <c r="I343" s="372" t="str">
        <f>VLOOKUP(F343,'[2]reporte_padron_nominal - 2021-0'!$S:$AH,14,FALSE)</f>
        <v>Técnico superior completo</v>
      </c>
      <c r="J343" s="372" t="str">
        <f>VLOOKUP(F343,'[2]reporte_padron_nominal - 2021-0'!$S:$AH,16,FALSE)</f>
        <v>TITULO</v>
      </c>
      <c r="K343" s="373"/>
      <c r="L343" s="373" t="s">
        <v>719</v>
      </c>
      <c r="M343" s="372" t="s">
        <v>719</v>
      </c>
      <c r="N343" s="379">
        <v>1</v>
      </c>
      <c r="O343" s="376">
        <v>1</v>
      </c>
      <c r="P343" s="374">
        <v>2500</v>
      </c>
    </row>
    <row r="344" spans="1:16" x14ac:dyDescent="0.2">
      <c r="A344" s="501" t="s">
        <v>1111</v>
      </c>
      <c r="B344" s="372" t="s">
        <v>1112</v>
      </c>
      <c r="C344" s="372" t="s">
        <v>104</v>
      </c>
      <c r="D344" s="373" t="s">
        <v>1151</v>
      </c>
      <c r="E344" s="374">
        <v>2000</v>
      </c>
      <c r="F344" s="373" t="s">
        <v>1586</v>
      </c>
      <c r="G344" s="373" t="s">
        <v>1587</v>
      </c>
      <c r="H344" s="372" t="str">
        <f>VLOOKUP(F344,'[2]reporte_padron_nominal - 2021-0'!$S:$AH,15,FALSE)</f>
        <v>TECNICO ADMINISTRADOR</v>
      </c>
      <c r="I344" s="372" t="str">
        <f>VLOOKUP(F344,'[2]reporte_padron_nominal - 2021-0'!$S:$AH,14,FALSE)</f>
        <v>Técnico superior completo</v>
      </c>
      <c r="J344" s="372" t="str">
        <f>VLOOKUP(F344,'[2]reporte_padron_nominal - 2021-0'!$S:$AH,16,FALSE)</f>
        <v>TITULO</v>
      </c>
      <c r="K344" s="373">
        <v>4</v>
      </c>
      <c r="L344" s="373">
        <v>12</v>
      </c>
      <c r="M344" s="374">
        <f>E344*L344</f>
        <v>24000</v>
      </c>
      <c r="N344" s="379">
        <v>3</v>
      </c>
      <c r="O344" s="376">
        <v>6</v>
      </c>
      <c r="P344" s="374">
        <f>O344*E344</f>
        <v>12000</v>
      </c>
    </row>
    <row r="345" spans="1:16" x14ac:dyDescent="0.2">
      <c r="A345" s="501" t="s">
        <v>1111</v>
      </c>
      <c r="B345" s="372" t="s">
        <v>1112</v>
      </c>
      <c r="C345" s="377" t="s">
        <v>104</v>
      </c>
      <c r="D345" s="379" t="s">
        <v>1151</v>
      </c>
      <c r="E345" s="378">
        <v>2000</v>
      </c>
      <c r="F345" s="377" t="s">
        <v>1588</v>
      </c>
      <c r="G345" s="377" t="s">
        <v>1589</v>
      </c>
      <c r="H345" s="372" t="str">
        <f>VLOOKUP(F345,'[2]reporte_padron_nominal - 2021-0'!$S:$AH,15,FALSE)</f>
        <v>NUTRICIONISTA</v>
      </c>
      <c r="I345" s="372" t="str">
        <f>VLOOKUP(F345,'[2]reporte_padron_nominal - 2021-0'!$S:$AH,14,FALSE)</f>
        <v>Superior completo</v>
      </c>
      <c r="J345" s="372" t="str">
        <f>VLOOKUP(F345,'[2]reporte_padron_nominal - 2021-0'!$S:$AH,16,FALSE)</f>
        <v>BACHILLER</v>
      </c>
      <c r="K345" s="379"/>
      <c r="L345" s="379"/>
      <c r="M345" s="377"/>
      <c r="N345" s="379">
        <v>3</v>
      </c>
      <c r="O345" s="380">
        <v>4</v>
      </c>
      <c r="P345" s="374">
        <f>O345*E345</f>
        <v>8000</v>
      </c>
    </row>
    <row r="346" spans="1:16" x14ac:dyDescent="0.2">
      <c r="A346" s="501" t="s">
        <v>1111</v>
      </c>
      <c r="B346" s="372" t="s">
        <v>1112</v>
      </c>
      <c r="C346" s="372" t="s">
        <v>104</v>
      </c>
      <c r="D346" s="373" t="s">
        <v>1219</v>
      </c>
      <c r="E346" s="374">
        <v>2000</v>
      </c>
      <c r="F346" s="373" t="s">
        <v>1590</v>
      </c>
      <c r="G346" s="373" t="s">
        <v>1591</v>
      </c>
      <c r="H346" s="372" t="s">
        <v>1228</v>
      </c>
      <c r="I346" s="372" t="s">
        <v>1116</v>
      </c>
      <c r="J346" s="372" t="s">
        <v>769</v>
      </c>
      <c r="K346" s="373">
        <v>3</v>
      </c>
      <c r="L346" s="373">
        <v>4</v>
      </c>
      <c r="M346" s="374">
        <f>E346*L346</f>
        <v>8000</v>
      </c>
      <c r="N346" s="375"/>
      <c r="O346" s="376"/>
      <c r="P346" s="374">
        <f>O346*E346</f>
        <v>0</v>
      </c>
    </row>
    <row r="347" spans="1:16" x14ac:dyDescent="0.2">
      <c r="A347" s="501" t="s">
        <v>1111</v>
      </c>
      <c r="B347" s="372" t="s">
        <v>1112</v>
      </c>
      <c r="C347" s="372" t="s">
        <v>104</v>
      </c>
      <c r="D347" s="373" t="s">
        <v>1129</v>
      </c>
      <c r="E347" s="374">
        <v>1200</v>
      </c>
      <c r="F347" s="373" t="s">
        <v>1592</v>
      </c>
      <c r="G347" s="373" t="s">
        <v>1593</v>
      </c>
      <c r="H347" s="372" t="str">
        <f>VLOOKUP(F347,'[2]reporte_padron_nominal - 2021-0'!$S:$AH,15,FALSE)</f>
        <v>TECNICO EN ENFERMERIA</v>
      </c>
      <c r="I347" s="372" t="str">
        <f>VLOOKUP(F347,'[2]reporte_padron_nominal - 2021-0'!$S:$AH,14,FALSE)</f>
        <v>Técnico superior completo</v>
      </c>
      <c r="J347" s="372" t="str">
        <f>VLOOKUP(F347,'[2]reporte_padron_nominal - 2021-0'!$S:$AH,16,FALSE)</f>
        <v>TITULO</v>
      </c>
      <c r="K347" s="373">
        <v>4</v>
      </c>
      <c r="L347" s="373">
        <v>12</v>
      </c>
      <c r="M347" s="374">
        <f>E347*L347</f>
        <v>14400</v>
      </c>
      <c r="N347" s="379">
        <v>3</v>
      </c>
      <c r="O347" s="376">
        <v>6</v>
      </c>
      <c r="P347" s="374">
        <f>O347*E347</f>
        <v>7200</v>
      </c>
    </row>
    <row r="348" spans="1:16" x14ac:dyDescent="0.2">
      <c r="A348" s="501" t="s">
        <v>1111</v>
      </c>
      <c r="B348" s="372" t="s">
        <v>1117</v>
      </c>
      <c r="C348" s="377" t="s">
        <v>104</v>
      </c>
      <c r="D348" s="372" t="s">
        <v>1148</v>
      </c>
      <c r="E348" s="374">
        <v>1500</v>
      </c>
      <c r="F348" s="372" t="s">
        <v>1594</v>
      </c>
      <c r="G348" s="372" t="s">
        <v>1595</v>
      </c>
      <c r="H348" s="372" t="str">
        <f>VLOOKUP(F348,'[2]reporte_padron_nominal - 2021-0'!$S:$AH,15,FALSE)</f>
        <v>TECNICO EN ENFERMERIA</v>
      </c>
      <c r="I348" s="372" t="str">
        <f>VLOOKUP(F348,'[2]reporte_padron_nominal - 2021-0'!$S:$AH,14,FALSE)</f>
        <v>Técnico superior completo</v>
      </c>
      <c r="J348" s="372" t="str">
        <f>VLOOKUP(F348,'[2]reporte_padron_nominal - 2021-0'!$S:$AH,16,FALSE)</f>
        <v>TITULO</v>
      </c>
      <c r="K348" s="373"/>
      <c r="L348" s="373" t="s">
        <v>719</v>
      </c>
      <c r="M348" s="372" t="s">
        <v>719</v>
      </c>
      <c r="N348" s="379">
        <v>1</v>
      </c>
      <c r="O348" s="376">
        <v>1</v>
      </c>
      <c r="P348" s="374">
        <v>1400</v>
      </c>
    </row>
    <row r="349" spans="1:16" x14ac:dyDescent="0.2">
      <c r="A349" s="501" t="s">
        <v>1111</v>
      </c>
      <c r="B349" s="372" t="s">
        <v>1117</v>
      </c>
      <c r="C349" s="377" t="s">
        <v>104</v>
      </c>
      <c r="D349" s="372" t="s">
        <v>1133</v>
      </c>
      <c r="E349" s="374">
        <v>4000</v>
      </c>
      <c r="F349" s="372" t="s">
        <v>1596</v>
      </c>
      <c r="G349" s="372" t="s">
        <v>1597</v>
      </c>
      <c r="H349" s="372" t="str">
        <f>VLOOKUP(F349,'[2]reporte_padron_nominal - 2021-0'!$S:$AH,15,FALSE)</f>
        <v>OBSTETRA</v>
      </c>
      <c r="I349" s="372" t="str">
        <f>VLOOKUP(F349,'[2]reporte_padron_nominal - 2021-0'!$S:$AH,14,FALSE)</f>
        <v>Superior completo</v>
      </c>
      <c r="J349" s="372" t="str">
        <f>VLOOKUP(F349,'[2]reporte_padron_nominal - 2021-0'!$S:$AH,16,FALSE)</f>
        <v>TITULO</v>
      </c>
      <c r="K349" s="373">
        <v>3</v>
      </c>
      <c r="L349" s="373">
        <v>4</v>
      </c>
      <c r="M349" s="372">
        <v>16000</v>
      </c>
      <c r="N349" s="379">
        <v>3</v>
      </c>
      <c r="O349" s="376">
        <v>6</v>
      </c>
      <c r="P349" s="374">
        <v>22500</v>
      </c>
    </row>
    <row r="350" spans="1:16" x14ac:dyDescent="0.2">
      <c r="A350" s="501" t="s">
        <v>1111</v>
      </c>
      <c r="B350" s="372" t="s">
        <v>1112</v>
      </c>
      <c r="C350" s="372" t="s">
        <v>104</v>
      </c>
      <c r="D350" s="373" t="s">
        <v>1219</v>
      </c>
      <c r="E350" s="374">
        <v>2200</v>
      </c>
      <c r="F350" s="373" t="s">
        <v>1598</v>
      </c>
      <c r="G350" s="373" t="s">
        <v>1599</v>
      </c>
      <c r="H350" s="372" t="str">
        <f>VLOOKUP(F350,'[2]reporte_padron_nominal - 2021-0'!$S:$AH,15,FALSE)</f>
        <v>ADMINISTRADOR</v>
      </c>
      <c r="I350" s="372" t="str">
        <f>VLOOKUP(F350,'[2]reporte_padron_nominal - 2021-0'!$S:$AH,14,FALSE)</f>
        <v>Superior completo</v>
      </c>
      <c r="J350" s="372" t="str">
        <f>VLOOKUP(F350,'[2]reporte_padron_nominal - 2021-0'!$S:$AH,16,FALSE)</f>
        <v>BACHILLER</v>
      </c>
      <c r="K350" s="373">
        <v>3</v>
      </c>
      <c r="L350" s="373">
        <v>6</v>
      </c>
      <c r="M350" s="374">
        <f>E350*L350</f>
        <v>13200</v>
      </c>
      <c r="N350" s="375"/>
      <c r="O350" s="376"/>
      <c r="P350" s="374">
        <f>O350*E350</f>
        <v>0</v>
      </c>
    </row>
    <row r="351" spans="1:16" x14ac:dyDescent="0.2">
      <c r="A351" s="501" t="s">
        <v>1111</v>
      </c>
      <c r="B351" s="372" t="s">
        <v>1112</v>
      </c>
      <c r="C351" s="372" t="s">
        <v>104</v>
      </c>
      <c r="D351" s="373" t="s">
        <v>1219</v>
      </c>
      <c r="E351" s="374">
        <v>1200</v>
      </c>
      <c r="F351" s="373" t="s">
        <v>1600</v>
      </c>
      <c r="G351" s="373" t="s">
        <v>1601</v>
      </c>
      <c r="H351" s="372" t="str">
        <f>VLOOKUP(F351,'[2]reporte_padron_nominal - 2021-0'!$S:$AH,15,FALSE)</f>
        <v>TECNICO ADMINISTRADOR</v>
      </c>
      <c r="I351" s="372" t="str">
        <f>VLOOKUP(F351,'[2]reporte_padron_nominal - 2021-0'!$S:$AH,14,FALSE)</f>
        <v>Técnico superior completo</v>
      </c>
      <c r="J351" s="372" t="str">
        <f>VLOOKUP(F351,'[2]reporte_padron_nominal - 2021-0'!$S:$AH,16,FALSE)</f>
        <v>TITULO</v>
      </c>
      <c r="K351" s="373">
        <v>3</v>
      </c>
      <c r="L351" s="373">
        <v>6</v>
      </c>
      <c r="M351" s="374">
        <f>E351*L351</f>
        <v>7200</v>
      </c>
      <c r="N351" s="375"/>
      <c r="O351" s="376"/>
      <c r="P351" s="374">
        <f>O351*E351</f>
        <v>0</v>
      </c>
    </row>
    <row r="352" spans="1:16" x14ac:dyDescent="0.2">
      <c r="A352" s="501" t="s">
        <v>1111</v>
      </c>
      <c r="B352" s="372" t="s">
        <v>1112</v>
      </c>
      <c r="C352" s="377" t="s">
        <v>104</v>
      </c>
      <c r="D352" s="379" t="s">
        <v>1219</v>
      </c>
      <c r="E352" s="378">
        <v>2500</v>
      </c>
      <c r="F352" s="377" t="s">
        <v>1602</v>
      </c>
      <c r="G352" s="377" t="s">
        <v>1603</v>
      </c>
      <c r="H352" s="372" t="s">
        <v>1154</v>
      </c>
      <c r="I352" s="372" t="s">
        <v>1116</v>
      </c>
      <c r="J352" s="372" t="s">
        <v>769</v>
      </c>
      <c r="K352" s="379"/>
      <c r="L352" s="379"/>
      <c r="M352" s="377"/>
      <c r="N352" s="379">
        <v>3</v>
      </c>
      <c r="O352" s="380">
        <v>5</v>
      </c>
      <c r="P352" s="374">
        <f>O352*E352</f>
        <v>12500</v>
      </c>
    </row>
    <row r="353" spans="1:16" x14ac:dyDescent="0.2">
      <c r="A353" s="501" t="s">
        <v>1111</v>
      </c>
      <c r="B353" s="372" t="s">
        <v>1117</v>
      </c>
      <c r="C353" s="377" t="s">
        <v>104</v>
      </c>
      <c r="D353" s="372" t="s">
        <v>1148</v>
      </c>
      <c r="E353" s="374">
        <v>1500</v>
      </c>
      <c r="F353" s="372" t="s">
        <v>1604</v>
      </c>
      <c r="G353" s="372" t="s">
        <v>1605</v>
      </c>
      <c r="H353" s="372" t="s">
        <v>1148</v>
      </c>
      <c r="I353" s="372"/>
      <c r="J353" s="372"/>
      <c r="K353" s="373"/>
      <c r="L353" s="373" t="s">
        <v>719</v>
      </c>
      <c r="M353" s="372" t="s">
        <v>719</v>
      </c>
      <c r="N353" s="379">
        <v>1</v>
      </c>
      <c r="O353" s="376">
        <v>1</v>
      </c>
      <c r="P353" s="374">
        <v>1400</v>
      </c>
    </row>
    <row r="354" spans="1:16" x14ac:dyDescent="0.2">
      <c r="A354" s="501" t="s">
        <v>1111</v>
      </c>
      <c r="B354" s="372" t="s">
        <v>1112</v>
      </c>
      <c r="C354" s="372" t="s">
        <v>104</v>
      </c>
      <c r="D354" s="373" t="s">
        <v>1557</v>
      </c>
      <c r="E354" s="374">
        <v>4000</v>
      </c>
      <c r="F354" s="373" t="s">
        <v>1606</v>
      </c>
      <c r="G354" s="373" t="s">
        <v>1607</v>
      </c>
      <c r="H354" s="372" t="s">
        <v>1608</v>
      </c>
      <c r="I354" s="372" t="s">
        <v>1116</v>
      </c>
      <c r="J354" s="372" t="s">
        <v>769</v>
      </c>
      <c r="K354" s="373">
        <v>4</v>
      </c>
      <c r="L354" s="373">
        <v>9</v>
      </c>
      <c r="M354" s="374">
        <f>E354*L354</f>
        <v>36000</v>
      </c>
      <c r="N354" s="375"/>
      <c r="O354" s="376"/>
      <c r="P354" s="374">
        <f>O354*E354</f>
        <v>0</v>
      </c>
    </row>
    <row r="355" spans="1:16" x14ac:dyDescent="0.2">
      <c r="A355" s="501" t="s">
        <v>1111</v>
      </c>
      <c r="B355" s="372" t="s">
        <v>1117</v>
      </c>
      <c r="C355" s="377" t="s">
        <v>104</v>
      </c>
      <c r="D355" s="372" t="s">
        <v>1118</v>
      </c>
      <c r="E355" s="374">
        <v>4000</v>
      </c>
      <c r="F355" s="372" t="s">
        <v>1609</v>
      </c>
      <c r="G355" s="372" t="s">
        <v>1610</v>
      </c>
      <c r="H355" s="372" t="str">
        <f>VLOOKUP(F355,'[2]reporte_padron_nominal - 2021-0'!$S:$AH,15,FALSE)</f>
        <v>ENFERMERA(O)</v>
      </c>
      <c r="I355" s="372" t="str">
        <f>VLOOKUP(F355,'[2]reporte_padron_nominal - 2021-0'!$S:$AH,14,FALSE)</f>
        <v>Superior completo</v>
      </c>
      <c r="J355" s="372" t="str">
        <f>VLOOKUP(F355,'[2]reporte_padron_nominal - 2021-0'!$S:$AH,16,FALSE)</f>
        <v>TITULO</v>
      </c>
      <c r="K355" s="373"/>
      <c r="L355" s="373" t="s">
        <v>719</v>
      </c>
      <c r="M355" s="372" t="s">
        <v>719</v>
      </c>
      <c r="N355" s="379">
        <v>1</v>
      </c>
      <c r="O355" s="376">
        <v>2</v>
      </c>
      <c r="P355" s="374">
        <v>8000</v>
      </c>
    </row>
    <row r="356" spans="1:16" x14ac:dyDescent="0.2">
      <c r="A356" s="501" t="s">
        <v>1111</v>
      </c>
      <c r="B356" s="372" t="s">
        <v>1112</v>
      </c>
      <c r="C356" s="372" t="s">
        <v>104</v>
      </c>
      <c r="D356" s="373" t="s">
        <v>1389</v>
      </c>
      <c r="E356" s="374">
        <v>1200</v>
      </c>
      <c r="F356" s="373" t="s">
        <v>1611</v>
      </c>
      <c r="G356" s="373" t="s">
        <v>1612</v>
      </c>
      <c r="H356" s="372" t="str">
        <f>VLOOKUP(F356,'[2]reporte_padron_nominal - 2021-0'!$S:$AH,15,FALSE)</f>
        <v>TECNICO EN ENFERMERIA</v>
      </c>
      <c r="I356" s="372" t="str">
        <f>VLOOKUP(F356,'[2]reporte_padron_nominal - 2021-0'!$S:$AH,14,FALSE)</f>
        <v>Técnico superior completo</v>
      </c>
      <c r="J356" s="372" t="str">
        <f>VLOOKUP(F356,'[2]reporte_padron_nominal - 2021-0'!$S:$AH,16,FALSE)</f>
        <v>TITULO</v>
      </c>
      <c r="K356" s="373">
        <v>4</v>
      </c>
      <c r="L356" s="373">
        <v>12</v>
      </c>
      <c r="M356" s="374">
        <f>E356*L356</f>
        <v>14400</v>
      </c>
      <c r="N356" s="375"/>
      <c r="O356" s="376"/>
      <c r="P356" s="374">
        <f>O356*E356</f>
        <v>0</v>
      </c>
    </row>
    <row r="357" spans="1:16" x14ac:dyDescent="0.2">
      <c r="A357" s="501" t="s">
        <v>1111</v>
      </c>
      <c r="B357" s="372" t="s">
        <v>1112</v>
      </c>
      <c r="C357" s="377" t="s">
        <v>104</v>
      </c>
      <c r="D357" s="379" t="s">
        <v>1389</v>
      </c>
      <c r="E357" s="378">
        <v>1200</v>
      </c>
      <c r="F357" s="377" t="s">
        <v>1611</v>
      </c>
      <c r="G357" s="377" t="s">
        <v>1612</v>
      </c>
      <c r="H357" s="372" t="str">
        <f>VLOOKUP(F357,'[2]reporte_padron_nominal - 2021-0'!$S:$AH,15,FALSE)</f>
        <v>TECNICO EN ENFERMERIA</v>
      </c>
      <c r="I357" s="372" t="str">
        <f>VLOOKUP(F357,'[2]reporte_padron_nominal - 2021-0'!$S:$AH,14,FALSE)</f>
        <v>Técnico superior completo</v>
      </c>
      <c r="J357" s="372" t="str">
        <f>VLOOKUP(F357,'[2]reporte_padron_nominal - 2021-0'!$S:$AH,16,FALSE)</f>
        <v>TITULO</v>
      </c>
      <c r="K357" s="379"/>
      <c r="L357" s="379"/>
      <c r="M357" s="377"/>
      <c r="N357" s="379">
        <v>3</v>
      </c>
      <c r="O357" s="380">
        <v>6</v>
      </c>
      <c r="P357" s="374">
        <f>O357*E357</f>
        <v>7200</v>
      </c>
    </row>
    <row r="358" spans="1:16" x14ac:dyDescent="0.2">
      <c r="A358" s="501" t="s">
        <v>1111</v>
      </c>
      <c r="B358" s="372" t="s">
        <v>1112</v>
      </c>
      <c r="C358" s="372" t="s">
        <v>104</v>
      </c>
      <c r="D358" s="373" t="s">
        <v>1270</v>
      </c>
      <c r="E358" s="374">
        <v>2800</v>
      </c>
      <c r="F358" s="373" t="s">
        <v>1613</v>
      </c>
      <c r="G358" s="373" t="s">
        <v>1614</v>
      </c>
      <c r="H358" s="372" t="str">
        <f>VLOOKUP(F358,'[2]reporte_padron_nominal - 2021-0'!$S:$AH,15,FALSE)</f>
        <v>TRABAJADOR(A) SOCIAL</v>
      </c>
      <c r="I358" s="372" t="str">
        <f>VLOOKUP(F358,'[2]reporte_padron_nominal - 2021-0'!$S:$AH,14,FALSE)</f>
        <v>Superior completo</v>
      </c>
      <c r="J358" s="372" t="str">
        <f>VLOOKUP(F358,'[2]reporte_padron_nominal - 2021-0'!$S:$AH,16,FALSE)</f>
        <v>TITULO</v>
      </c>
      <c r="K358" s="373">
        <v>1</v>
      </c>
      <c r="L358" s="373">
        <v>2</v>
      </c>
      <c r="M358" s="374">
        <f>E358*L358</f>
        <v>5600</v>
      </c>
      <c r="N358" s="375"/>
      <c r="O358" s="376"/>
      <c r="P358" s="374">
        <f>O358*E358</f>
        <v>0</v>
      </c>
    </row>
    <row r="359" spans="1:16" x14ac:dyDescent="0.2">
      <c r="A359" s="501" t="s">
        <v>1111</v>
      </c>
      <c r="B359" s="372" t="s">
        <v>1112</v>
      </c>
      <c r="C359" s="372" t="s">
        <v>104</v>
      </c>
      <c r="D359" s="373" t="s">
        <v>1129</v>
      </c>
      <c r="E359" s="374">
        <v>1100</v>
      </c>
      <c r="F359" s="373" t="s">
        <v>1615</v>
      </c>
      <c r="G359" s="373" t="s">
        <v>1616</v>
      </c>
      <c r="H359" s="372" t="str">
        <f>VLOOKUP(F359,'[2]reporte_padron_nominal - 2021-0'!$S:$AH,15,FALSE)</f>
        <v>TECNICO EN ENFERMERIA</v>
      </c>
      <c r="I359" s="372" t="str">
        <f>VLOOKUP(F359,'[2]reporte_padron_nominal - 2021-0'!$S:$AH,14,FALSE)</f>
        <v>Técnico superior completo</v>
      </c>
      <c r="J359" s="372" t="str">
        <f>VLOOKUP(F359,'[2]reporte_padron_nominal - 2021-0'!$S:$AH,16,FALSE)</f>
        <v>TITULO</v>
      </c>
      <c r="K359" s="373">
        <v>4</v>
      </c>
      <c r="L359" s="373">
        <v>12</v>
      </c>
      <c r="M359" s="374">
        <f>E359*L359</f>
        <v>13200</v>
      </c>
      <c r="N359" s="379">
        <v>3</v>
      </c>
      <c r="O359" s="376">
        <v>6</v>
      </c>
      <c r="P359" s="374">
        <f>O359*E359</f>
        <v>6600</v>
      </c>
    </row>
    <row r="360" spans="1:16" x14ac:dyDescent="0.2">
      <c r="A360" s="501" t="s">
        <v>1111</v>
      </c>
      <c r="B360" s="372" t="s">
        <v>1117</v>
      </c>
      <c r="C360" s="377" t="s">
        <v>104</v>
      </c>
      <c r="D360" s="372" t="s">
        <v>1148</v>
      </c>
      <c r="E360" s="374">
        <v>1500</v>
      </c>
      <c r="F360" s="372" t="s">
        <v>1617</v>
      </c>
      <c r="G360" s="372" t="s">
        <v>1618</v>
      </c>
      <c r="H360" s="372" t="s">
        <v>1148</v>
      </c>
      <c r="I360" s="372"/>
      <c r="J360" s="372"/>
      <c r="K360" s="373"/>
      <c r="L360" s="373" t="s">
        <v>719</v>
      </c>
      <c r="M360" s="372" t="s">
        <v>719</v>
      </c>
      <c r="N360" s="379">
        <v>1</v>
      </c>
      <c r="O360" s="376">
        <v>1</v>
      </c>
      <c r="P360" s="374">
        <v>1400</v>
      </c>
    </row>
    <row r="361" spans="1:16" x14ac:dyDescent="0.2">
      <c r="A361" s="501" t="s">
        <v>1111</v>
      </c>
      <c r="B361" s="372" t="s">
        <v>1112</v>
      </c>
      <c r="C361" s="372" t="s">
        <v>104</v>
      </c>
      <c r="D361" s="373" t="s">
        <v>1619</v>
      </c>
      <c r="E361" s="374">
        <v>3500</v>
      </c>
      <c r="F361" s="373" t="s">
        <v>1620</v>
      </c>
      <c r="G361" s="373" t="s">
        <v>1621</v>
      </c>
      <c r="H361" s="372" t="str">
        <f>VLOOKUP(F361,'[2]reporte_padron_nominal - 2021-0'!$S:$AH,15,FALSE)</f>
        <v>ABOGADO</v>
      </c>
      <c r="I361" s="372" t="str">
        <f>VLOOKUP(F361,'[2]reporte_padron_nominal - 2021-0'!$S:$AH,14,FALSE)</f>
        <v>Superior completo</v>
      </c>
      <c r="J361" s="372" t="str">
        <f>VLOOKUP(F361,'[2]reporte_padron_nominal - 2021-0'!$S:$AH,16,FALSE)</f>
        <v>TITULO</v>
      </c>
      <c r="K361" s="373">
        <v>1</v>
      </c>
      <c r="L361" s="373">
        <v>2</v>
      </c>
      <c r="M361" s="374">
        <f>E361*L361</f>
        <v>7000</v>
      </c>
      <c r="N361" s="379">
        <v>1</v>
      </c>
      <c r="O361" s="376">
        <v>3</v>
      </c>
      <c r="P361" s="374">
        <f>O361*E361</f>
        <v>10500</v>
      </c>
    </row>
    <row r="362" spans="1:16" x14ac:dyDescent="0.2">
      <c r="A362" s="501" t="s">
        <v>1111</v>
      </c>
      <c r="B362" s="372" t="s">
        <v>1112</v>
      </c>
      <c r="C362" s="372" t="s">
        <v>104</v>
      </c>
      <c r="D362" s="373" t="s">
        <v>1118</v>
      </c>
      <c r="E362" s="374">
        <v>2000</v>
      </c>
      <c r="F362" s="373" t="s">
        <v>1622</v>
      </c>
      <c r="G362" s="373" t="s">
        <v>1623</v>
      </c>
      <c r="H362" s="372" t="str">
        <f>VLOOKUP(F362,'[2]reporte_padron_nominal - 2021-0'!$S:$AH,15,FALSE)</f>
        <v>ENFERMERA(O)</v>
      </c>
      <c r="I362" s="372" t="str">
        <f>VLOOKUP(F362,'[2]reporte_padron_nominal - 2021-0'!$S:$AH,14,FALSE)</f>
        <v>Superior completo</v>
      </c>
      <c r="J362" s="372" t="str">
        <f>VLOOKUP(F362,'[2]reporte_padron_nominal - 2021-0'!$S:$AH,16,FALSE)</f>
        <v>TITULO</v>
      </c>
      <c r="K362" s="373">
        <v>4</v>
      </c>
      <c r="L362" s="373">
        <v>12</v>
      </c>
      <c r="M362" s="374">
        <f>E362*L362</f>
        <v>24000</v>
      </c>
      <c r="N362" s="375"/>
      <c r="O362" s="376"/>
      <c r="P362" s="374">
        <f>O362*E362</f>
        <v>0</v>
      </c>
    </row>
    <row r="363" spans="1:16" x14ac:dyDescent="0.2">
      <c r="A363" s="501" t="s">
        <v>1111</v>
      </c>
      <c r="B363" s="372" t="s">
        <v>1112</v>
      </c>
      <c r="C363" s="377" t="s">
        <v>104</v>
      </c>
      <c r="D363" s="379" t="s">
        <v>1239</v>
      </c>
      <c r="E363" s="378">
        <v>1800</v>
      </c>
      <c r="F363" s="377" t="s">
        <v>1624</v>
      </c>
      <c r="G363" s="377" t="s">
        <v>1625</v>
      </c>
      <c r="H363" s="372" t="str">
        <f>VLOOKUP(F363,'[2]reporte_padron_nominal - 2021-0'!$S:$AH,15,FALSE)</f>
        <v>INGENIERO SISTEMAS INFORMATICOS</v>
      </c>
      <c r="I363" s="372" t="str">
        <f>VLOOKUP(F363,'[2]reporte_padron_nominal - 2021-0'!$S:$AH,14,FALSE)</f>
        <v>Superior completo</v>
      </c>
      <c r="J363" s="372" t="str">
        <f>VLOOKUP(F363,'[2]reporte_padron_nominal - 2021-0'!$S:$AH,16,FALSE)</f>
        <v>TITULO</v>
      </c>
      <c r="K363" s="379"/>
      <c r="L363" s="379"/>
      <c r="M363" s="377"/>
      <c r="N363" s="379">
        <v>3</v>
      </c>
      <c r="O363" s="380">
        <v>5</v>
      </c>
      <c r="P363" s="374">
        <f>O363*E363</f>
        <v>9000</v>
      </c>
    </row>
    <row r="364" spans="1:16" x14ac:dyDescent="0.2">
      <c r="A364" s="501" t="s">
        <v>1111</v>
      </c>
      <c r="B364" s="372" t="s">
        <v>1117</v>
      </c>
      <c r="C364" s="377" t="s">
        <v>104</v>
      </c>
      <c r="D364" s="372" t="s">
        <v>1129</v>
      </c>
      <c r="E364" s="374">
        <v>2500</v>
      </c>
      <c r="F364" s="372" t="s">
        <v>1626</v>
      </c>
      <c r="G364" s="372" t="s">
        <v>1627</v>
      </c>
      <c r="H364" s="372" t="str">
        <f>VLOOKUP(F364,'[2]reporte_padron_nominal - 2021-0'!$S:$AH,15,FALSE)</f>
        <v>TECNICO EN ENFERMERIA</v>
      </c>
      <c r="I364" s="372" t="str">
        <f>VLOOKUP(F364,'[2]reporte_padron_nominal - 2021-0'!$S:$AH,14,FALSE)</f>
        <v>Técnico superior completo</v>
      </c>
      <c r="J364" s="372" t="str">
        <f>VLOOKUP(F364,'[2]reporte_padron_nominal - 2021-0'!$S:$AH,16,FALSE)</f>
        <v>TITULO</v>
      </c>
      <c r="K364" s="373">
        <v>1</v>
      </c>
      <c r="L364" s="373">
        <v>3</v>
      </c>
      <c r="M364" s="372">
        <v>9000</v>
      </c>
      <c r="N364" s="379">
        <v>1</v>
      </c>
      <c r="O364" s="376">
        <v>2</v>
      </c>
      <c r="P364" s="374">
        <v>4080</v>
      </c>
    </row>
    <row r="365" spans="1:16" x14ac:dyDescent="0.2">
      <c r="A365" s="501" t="s">
        <v>1111</v>
      </c>
      <c r="B365" s="372" t="s">
        <v>1112</v>
      </c>
      <c r="C365" s="372" t="s">
        <v>104</v>
      </c>
      <c r="D365" s="373" t="s">
        <v>1219</v>
      </c>
      <c r="E365" s="374">
        <v>1800</v>
      </c>
      <c r="F365" s="373" t="s">
        <v>1628</v>
      </c>
      <c r="G365" s="373" t="s">
        <v>1629</v>
      </c>
      <c r="H365" s="372" t="str">
        <f>VLOOKUP(F365,'[2]reporte_padron_nominal - 2021-0'!$S:$AH,15,FALSE)</f>
        <v>ADMINISTRADOR</v>
      </c>
      <c r="I365" s="372" t="str">
        <f>VLOOKUP(F365,'[2]reporte_padron_nominal - 2021-0'!$S:$AH,14,FALSE)</f>
        <v>Superior completo</v>
      </c>
      <c r="J365" s="372" t="str">
        <f>VLOOKUP(F365,'[2]reporte_padron_nominal - 2021-0'!$S:$AH,16,FALSE)</f>
        <v>BACHILLER</v>
      </c>
      <c r="K365" s="373">
        <v>1</v>
      </c>
      <c r="L365" s="373">
        <v>1</v>
      </c>
      <c r="M365" s="374">
        <f>E365*L365</f>
        <v>1800</v>
      </c>
      <c r="N365" s="379">
        <v>3</v>
      </c>
      <c r="O365" s="376">
        <v>5</v>
      </c>
      <c r="P365" s="374">
        <f>O365*E365</f>
        <v>9000</v>
      </c>
    </row>
    <row r="366" spans="1:16" x14ac:dyDescent="0.2">
      <c r="A366" s="501" t="s">
        <v>1111</v>
      </c>
      <c r="B366" s="372" t="s">
        <v>1112</v>
      </c>
      <c r="C366" s="372" t="s">
        <v>104</v>
      </c>
      <c r="D366" s="373" t="s">
        <v>1619</v>
      </c>
      <c r="E366" s="374">
        <v>1800</v>
      </c>
      <c r="F366" s="373" t="s">
        <v>1630</v>
      </c>
      <c r="G366" s="373" t="s">
        <v>1631</v>
      </c>
      <c r="H366" s="372" t="str">
        <f>VLOOKUP(F366,'[2]reporte_padron_nominal - 2021-0'!$S:$AH,15,FALSE)</f>
        <v>ABOGADO</v>
      </c>
      <c r="I366" s="372" t="str">
        <f>VLOOKUP(F366,'[2]reporte_padron_nominal - 2021-0'!$S:$AH,14,FALSE)</f>
        <v>Superior completo</v>
      </c>
      <c r="J366" s="372" t="str">
        <f>VLOOKUP(F366,'[2]reporte_padron_nominal - 2021-0'!$S:$AH,16,FALSE)</f>
        <v>BACHILLER</v>
      </c>
      <c r="K366" s="373">
        <v>1</v>
      </c>
      <c r="L366" s="373">
        <v>2</v>
      </c>
      <c r="M366" s="374">
        <f>E366*L366</f>
        <v>3600</v>
      </c>
      <c r="N366" s="379">
        <v>3</v>
      </c>
      <c r="O366" s="376">
        <v>6</v>
      </c>
      <c r="P366" s="374">
        <f>O366*E366</f>
        <v>10800</v>
      </c>
    </row>
    <row r="367" spans="1:16" x14ac:dyDescent="0.2">
      <c r="A367" s="501" t="s">
        <v>1111</v>
      </c>
      <c r="B367" s="372" t="s">
        <v>1112</v>
      </c>
      <c r="C367" s="372" t="s">
        <v>104</v>
      </c>
      <c r="D367" s="373" t="s">
        <v>1129</v>
      </c>
      <c r="E367" s="374">
        <v>1200</v>
      </c>
      <c r="F367" s="373" t="s">
        <v>1632</v>
      </c>
      <c r="G367" s="373" t="s">
        <v>1633</v>
      </c>
      <c r="H367" s="372" t="str">
        <f>VLOOKUP(F367,'[2]reporte_padron_nominal - 2021-0'!$S:$AH,15,FALSE)</f>
        <v>TECNICO EN ENFERMERIA</v>
      </c>
      <c r="I367" s="372" t="str">
        <f>VLOOKUP(F367,'[2]reporte_padron_nominal - 2021-0'!$S:$AH,14,FALSE)</f>
        <v>Técnico superior completo</v>
      </c>
      <c r="J367" s="372" t="str">
        <f>VLOOKUP(F367,'[2]reporte_padron_nominal - 2021-0'!$S:$AH,16,FALSE)</f>
        <v>TITULO</v>
      </c>
      <c r="K367" s="373">
        <v>4</v>
      </c>
      <c r="L367" s="373">
        <v>12</v>
      </c>
      <c r="M367" s="374">
        <f>E367*L367</f>
        <v>14400</v>
      </c>
      <c r="N367" s="379">
        <v>3</v>
      </c>
      <c r="O367" s="376">
        <v>6</v>
      </c>
      <c r="P367" s="374">
        <f>O367*E367</f>
        <v>7200</v>
      </c>
    </row>
    <row r="368" spans="1:16" x14ac:dyDescent="0.2">
      <c r="A368" s="501" t="s">
        <v>1111</v>
      </c>
      <c r="B368" s="372" t="s">
        <v>1117</v>
      </c>
      <c r="C368" s="377" t="s">
        <v>104</v>
      </c>
      <c r="D368" s="372" t="s">
        <v>1118</v>
      </c>
      <c r="E368" s="374">
        <v>4000</v>
      </c>
      <c r="F368" s="372" t="s">
        <v>1634</v>
      </c>
      <c r="G368" s="372" t="s">
        <v>1635</v>
      </c>
      <c r="H368" s="372" t="s">
        <v>1118</v>
      </c>
      <c r="I368" s="372" t="s">
        <v>1116</v>
      </c>
      <c r="J368" s="372" t="s">
        <v>769</v>
      </c>
      <c r="K368" s="373">
        <v>1</v>
      </c>
      <c r="L368" s="373">
        <v>2</v>
      </c>
      <c r="M368" s="372">
        <v>8000</v>
      </c>
      <c r="N368" s="379">
        <v>3</v>
      </c>
      <c r="O368" s="376">
        <v>6</v>
      </c>
      <c r="P368" s="374">
        <v>22500</v>
      </c>
    </row>
    <row r="369" spans="1:16" x14ac:dyDescent="0.2">
      <c r="A369" s="501" t="s">
        <v>1111</v>
      </c>
      <c r="B369" s="372" t="s">
        <v>1117</v>
      </c>
      <c r="C369" s="377" t="s">
        <v>104</v>
      </c>
      <c r="D369" s="372" t="s">
        <v>1129</v>
      </c>
      <c r="E369" s="374">
        <v>2500</v>
      </c>
      <c r="F369" s="372" t="s">
        <v>1636</v>
      </c>
      <c r="G369" s="372" t="s">
        <v>1637</v>
      </c>
      <c r="H369" s="372" t="s">
        <v>1129</v>
      </c>
      <c r="I369" s="372" t="s">
        <v>1132</v>
      </c>
      <c r="J369" s="372" t="s">
        <v>769</v>
      </c>
      <c r="K369" s="373"/>
      <c r="L369" s="373" t="s">
        <v>719</v>
      </c>
      <c r="M369" s="372" t="s">
        <v>719</v>
      </c>
      <c r="N369" s="379">
        <v>1</v>
      </c>
      <c r="O369" s="376">
        <v>1</v>
      </c>
      <c r="P369" s="374">
        <v>2500</v>
      </c>
    </row>
    <row r="370" spans="1:16" x14ac:dyDescent="0.2">
      <c r="A370" s="501" t="s">
        <v>1111</v>
      </c>
      <c r="B370" s="372" t="s">
        <v>1112</v>
      </c>
      <c r="C370" s="372" t="s">
        <v>104</v>
      </c>
      <c r="D370" s="373" t="s">
        <v>1118</v>
      </c>
      <c r="E370" s="374">
        <v>2200</v>
      </c>
      <c r="F370" s="373" t="s">
        <v>1638</v>
      </c>
      <c r="G370" s="373" t="s">
        <v>1639</v>
      </c>
      <c r="H370" s="372" t="str">
        <f>VLOOKUP(F370,'[2]reporte_padron_nominal - 2021-0'!$S:$AH,15,FALSE)</f>
        <v>ENFERMERA(O)</v>
      </c>
      <c r="I370" s="372" t="str">
        <f>VLOOKUP(F370,'[2]reporte_padron_nominal - 2021-0'!$S:$AH,14,FALSE)</f>
        <v>Superior completo</v>
      </c>
      <c r="J370" s="372" t="str">
        <f>VLOOKUP(F370,'[2]reporte_padron_nominal - 2021-0'!$S:$AH,16,FALSE)</f>
        <v>TITULO</v>
      </c>
      <c r="K370" s="373">
        <v>4</v>
      </c>
      <c r="L370" s="373">
        <v>12</v>
      </c>
      <c r="M370" s="374">
        <f>E370*L370</f>
        <v>26400</v>
      </c>
      <c r="N370" s="379">
        <v>3</v>
      </c>
      <c r="O370" s="376">
        <v>6</v>
      </c>
      <c r="P370" s="374">
        <f>O370*E370</f>
        <v>13200</v>
      </c>
    </row>
    <row r="371" spans="1:16" x14ac:dyDescent="0.2">
      <c r="A371" s="501" t="s">
        <v>1111</v>
      </c>
      <c r="B371" s="372" t="s">
        <v>1117</v>
      </c>
      <c r="C371" s="377" t="s">
        <v>104</v>
      </c>
      <c r="D371" s="372" t="s">
        <v>1193</v>
      </c>
      <c r="E371" s="374">
        <v>2500</v>
      </c>
      <c r="F371" s="372" t="s">
        <v>1640</v>
      </c>
      <c r="G371" s="372" t="s">
        <v>1641</v>
      </c>
      <c r="H371" s="372" t="s">
        <v>1172</v>
      </c>
      <c r="I371" s="372" t="str">
        <f>VLOOKUP(F371,'[2]reporte_padron_nominal - 2021-0'!$S:$AH,14,FALSE)</f>
        <v>Secundaria completa</v>
      </c>
      <c r="J371" s="372">
        <f>VLOOKUP(F371,'[2]reporte_padron_nominal - 2021-0'!$S:$AH,16,FALSE)</f>
        <v>0</v>
      </c>
      <c r="K371" s="373"/>
      <c r="L371" s="373" t="s">
        <v>719</v>
      </c>
      <c r="M371" s="372" t="s">
        <v>719</v>
      </c>
      <c r="N371" s="379">
        <v>1</v>
      </c>
      <c r="O371" s="376">
        <v>1</v>
      </c>
      <c r="P371" s="374">
        <v>2300</v>
      </c>
    </row>
    <row r="372" spans="1:16" x14ac:dyDescent="0.2">
      <c r="A372" s="501" t="s">
        <v>1111</v>
      </c>
      <c r="B372" s="372" t="s">
        <v>1112</v>
      </c>
      <c r="C372" s="377" t="s">
        <v>104</v>
      </c>
      <c r="D372" s="379" t="s">
        <v>1619</v>
      </c>
      <c r="E372" s="378">
        <v>3500</v>
      </c>
      <c r="F372" s="377" t="s">
        <v>1642</v>
      </c>
      <c r="G372" s="377" t="s">
        <v>1643</v>
      </c>
      <c r="H372" s="372" t="str">
        <f>VLOOKUP(F372,'[2]reporte_padron_nominal - 2021-0'!$S:$AH,15,FALSE)</f>
        <v>ABOGADO</v>
      </c>
      <c r="I372" s="372" t="str">
        <f>VLOOKUP(F372,'[2]reporte_padron_nominal - 2021-0'!$S:$AH,14,FALSE)</f>
        <v>Superior completo</v>
      </c>
      <c r="J372" s="372" t="str">
        <f>VLOOKUP(F372,'[2]reporte_padron_nominal - 2021-0'!$S:$AH,16,FALSE)</f>
        <v>TITULO</v>
      </c>
      <c r="K372" s="379"/>
      <c r="L372" s="379"/>
      <c r="M372" s="377"/>
      <c r="N372" s="379">
        <v>1</v>
      </c>
      <c r="O372" s="380">
        <v>2</v>
      </c>
      <c r="P372" s="374">
        <f>O372*E372</f>
        <v>7000</v>
      </c>
    </row>
    <row r="373" spans="1:16" x14ac:dyDescent="0.2">
      <c r="A373" s="501" t="s">
        <v>1111</v>
      </c>
      <c r="B373" s="372" t="s">
        <v>1112</v>
      </c>
      <c r="C373" s="372" t="s">
        <v>104</v>
      </c>
      <c r="D373" s="373" t="s">
        <v>1121</v>
      </c>
      <c r="E373" s="374">
        <v>2500</v>
      </c>
      <c r="F373" s="373" t="s">
        <v>1644</v>
      </c>
      <c r="G373" s="373" t="s">
        <v>1645</v>
      </c>
      <c r="H373" s="372" t="str">
        <f>VLOOKUP(F373,'[2]reporte_padron_nominal - 2021-0'!$S:$AH,15,FALSE)</f>
        <v>PSICOLOGO</v>
      </c>
      <c r="I373" s="372" t="str">
        <f>VLOOKUP(F373,'[2]reporte_padron_nominal - 2021-0'!$S:$AH,14,FALSE)</f>
        <v>Superior completo</v>
      </c>
      <c r="J373" s="372" t="str">
        <f>VLOOKUP(F373,'[2]reporte_padron_nominal - 2021-0'!$S:$AH,16,FALSE)</f>
        <v>TITULO</v>
      </c>
      <c r="K373" s="373">
        <v>4</v>
      </c>
      <c r="L373" s="373">
        <v>12</v>
      </c>
      <c r="M373" s="374">
        <f>E373*L373</f>
        <v>30000</v>
      </c>
      <c r="N373" s="379">
        <v>1</v>
      </c>
      <c r="O373" s="376">
        <v>1</v>
      </c>
      <c r="P373" s="374">
        <f>O373*E373</f>
        <v>2500</v>
      </c>
    </row>
    <row r="374" spans="1:16" x14ac:dyDescent="0.2">
      <c r="A374" s="501" t="s">
        <v>1111</v>
      </c>
      <c r="B374" s="372" t="s">
        <v>1117</v>
      </c>
      <c r="C374" s="377" t="s">
        <v>104</v>
      </c>
      <c r="D374" s="372" t="s">
        <v>844</v>
      </c>
      <c r="E374" s="374">
        <v>8000</v>
      </c>
      <c r="F374" s="372" t="s">
        <v>1646</v>
      </c>
      <c r="G374" s="372" t="s">
        <v>1647</v>
      </c>
      <c r="H374" s="372" t="str">
        <f>VLOOKUP(F374,'[2]reporte_padron_nominal - 2021-0'!$S:$AH,15,FALSE)</f>
        <v>MEDICO CIRUJANO</v>
      </c>
      <c r="I374" s="372" t="str">
        <f>VLOOKUP(F374,'[2]reporte_padron_nominal - 2021-0'!$S:$AH,14,FALSE)</f>
        <v>Superior completo</v>
      </c>
      <c r="J374" s="372" t="str">
        <f>VLOOKUP(F374,'[2]reporte_padron_nominal - 2021-0'!$S:$AH,16,FALSE)</f>
        <v>TITULO</v>
      </c>
      <c r="K374" s="373"/>
      <c r="L374" s="373" t="s">
        <v>719</v>
      </c>
      <c r="M374" s="372" t="s">
        <v>719</v>
      </c>
      <c r="N374" s="379">
        <v>1</v>
      </c>
      <c r="O374" s="376">
        <v>2</v>
      </c>
      <c r="P374" s="374">
        <v>15040</v>
      </c>
    </row>
    <row r="375" spans="1:16" x14ac:dyDescent="0.2">
      <c r="A375" s="501" t="s">
        <v>1111</v>
      </c>
      <c r="B375" s="372" t="s">
        <v>1112</v>
      </c>
      <c r="C375" s="372" t="s">
        <v>104</v>
      </c>
      <c r="D375" s="373" t="s">
        <v>1648</v>
      </c>
      <c r="E375" s="374">
        <v>2800</v>
      </c>
      <c r="F375" s="373" t="s">
        <v>1649</v>
      </c>
      <c r="G375" s="373" t="s">
        <v>1650</v>
      </c>
      <c r="H375" s="372" t="s">
        <v>931</v>
      </c>
      <c r="I375" s="372" t="s">
        <v>1116</v>
      </c>
      <c r="J375" s="372" t="s">
        <v>769</v>
      </c>
      <c r="K375" s="373">
        <v>3</v>
      </c>
      <c r="L375" s="373">
        <v>4</v>
      </c>
      <c r="M375" s="374">
        <f>E375*L375</f>
        <v>11200</v>
      </c>
      <c r="N375" s="375"/>
      <c r="O375" s="376"/>
      <c r="P375" s="374">
        <f>O375*E375</f>
        <v>0</v>
      </c>
    </row>
    <row r="376" spans="1:16" x14ac:dyDescent="0.2">
      <c r="A376" s="501" t="s">
        <v>1111</v>
      </c>
      <c r="B376" s="372" t="s">
        <v>1112</v>
      </c>
      <c r="C376" s="372" t="s">
        <v>104</v>
      </c>
      <c r="D376" s="373" t="s">
        <v>1121</v>
      </c>
      <c r="E376" s="374">
        <v>2500</v>
      </c>
      <c r="F376" s="373" t="s">
        <v>1651</v>
      </c>
      <c r="G376" s="373" t="s">
        <v>1652</v>
      </c>
      <c r="H376" s="372" t="str">
        <f>VLOOKUP(F376,'[2]reporte_padron_nominal - 2021-0'!$S:$AH,15,FALSE)</f>
        <v>PSICOLOGO</v>
      </c>
      <c r="I376" s="372" t="str">
        <f>VLOOKUP(F376,'[2]reporte_padron_nominal - 2021-0'!$S:$AH,14,FALSE)</f>
        <v>Superior completo</v>
      </c>
      <c r="J376" s="372" t="str">
        <f>VLOOKUP(F376,'[2]reporte_padron_nominal - 2021-0'!$S:$AH,16,FALSE)</f>
        <v>TITULO</v>
      </c>
      <c r="K376" s="373">
        <v>4</v>
      </c>
      <c r="L376" s="373">
        <v>7</v>
      </c>
      <c r="M376" s="374">
        <f>E376*L376</f>
        <v>17500</v>
      </c>
      <c r="N376" s="375"/>
      <c r="O376" s="376"/>
      <c r="P376" s="374">
        <f>O376*E376</f>
        <v>0</v>
      </c>
    </row>
    <row r="377" spans="1:16" x14ac:dyDescent="0.2">
      <c r="A377" s="501" t="s">
        <v>1111</v>
      </c>
      <c r="B377" s="372" t="s">
        <v>1117</v>
      </c>
      <c r="C377" s="377" t="s">
        <v>104</v>
      </c>
      <c r="D377" s="372" t="s">
        <v>1129</v>
      </c>
      <c r="E377" s="374">
        <v>2500</v>
      </c>
      <c r="F377" s="372" t="s">
        <v>1653</v>
      </c>
      <c r="G377" s="372" t="s">
        <v>1654</v>
      </c>
      <c r="H377" s="372" t="str">
        <f>VLOOKUP(F377,'[2]reporte_padron_nominal - 2021-0'!$S:$AH,15,FALSE)</f>
        <v>TECNICO EN ENFERMERIA</v>
      </c>
      <c r="I377" s="372" t="str">
        <f>VLOOKUP(F377,'[2]reporte_padron_nominal - 2021-0'!$S:$AH,14,FALSE)</f>
        <v>Técnico superior completo</v>
      </c>
      <c r="J377" s="372" t="str">
        <f>VLOOKUP(F377,'[2]reporte_padron_nominal - 2021-0'!$S:$AH,16,FALSE)</f>
        <v>TITULO</v>
      </c>
      <c r="K377" s="373">
        <v>1</v>
      </c>
      <c r="L377" s="373">
        <v>2</v>
      </c>
      <c r="M377" s="372">
        <v>6000</v>
      </c>
      <c r="N377" s="379">
        <v>1</v>
      </c>
      <c r="O377" s="376">
        <v>1</v>
      </c>
      <c r="P377" s="374">
        <v>2300</v>
      </c>
    </row>
    <row r="378" spans="1:16" x14ac:dyDescent="0.2">
      <c r="A378" s="501" t="s">
        <v>1111</v>
      </c>
      <c r="B378" s="372" t="s">
        <v>1112</v>
      </c>
      <c r="C378" s="372" t="s">
        <v>104</v>
      </c>
      <c r="D378" s="373" t="s">
        <v>1118</v>
      </c>
      <c r="E378" s="374">
        <v>2000</v>
      </c>
      <c r="F378" s="373" t="s">
        <v>1655</v>
      </c>
      <c r="G378" s="373" t="s">
        <v>1656</v>
      </c>
      <c r="H378" s="372" t="str">
        <f>VLOOKUP(F378,'[2]reporte_padron_nominal - 2021-0'!$S:$AH,15,FALSE)</f>
        <v>ENFERMERA(O)</v>
      </c>
      <c r="I378" s="372" t="str">
        <f>VLOOKUP(F378,'[2]reporte_padron_nominal - 2021-0'!$S:$AH,14,FALSE)</f>
        <v>Superior completo</v>
      </c>
      <c r="J378" s="372" t="str">
        <f>VLOOKUP(F378,'[2]reporte_padron_nominal - 2021-0'!$S:$AH,16,FALSE)</f>
        <v>TITULO</v>
      </c>
      <c r="K378" s="373">
        <v>4</v>
      </c>
      <c r="L378" s="373">
        <v>12</v>
      </c>
      <c r="M378" s="374">
        <f t="shared" ref="M378:M383" si="13">E378*L378</f>
        <v>24000</v>
      </c>
      <c r="N378" s="375"/>
      <c r="O378" s="376"/>
      <c r="P378" s="374">
        <f t="shared" ref="P378:P383" si="14">O378*E378</f>
        <v>0</v>
      </c>
    </row>
    <row r="379" spans="1:16" x14ac:dyDescent="0.2">
      <c r="A379" s="501" t="s">
        <v>1111</v>
      </c>
      <c r="B379" s="372" t="s">
        <v>1112</v>
      </c>
      <c r="C379" s="372" t="s">
        <v>104</v>
      </c>
      <c r="D379" s="373" t="s">
        <v>1129</v>
      </c>
      <c r="E379" s="374">
        <v>1800</v>
      </c>
      <c r="F379" s="373" t="s">
        <v>1657</v>
      </c>
      <c r="G379" s="373" t="s">
        <v>1658</v>
      </c>
      <c r="H379" s="372" t="str">
        <f>VLOOKUP(F379,'[2]reporte_padron_nominal - 2021-0'!$S:$AH,15,FALSE)</f>
        <v>TECNICO EN ENFERMERIA</v>
      </c>
      <c r="I379" s="372" t="str">
        <f>VLOOKUP(F379,'[2]reporte_padron_nominal - 2021-0'!$S:$AH,14,FALSE)</f>
        <v>Técnico superior completo</v>
      </c>
      <c r="J379" s="372" t="str">
        <f>VLOOKUP(F379,'[2]reporte_padron_nominal - 2021-0'!$S:$AH,16,FALSE)</f>
        <v>TITULO</v>
      </c>
      <c r="K379" s="373">
        <v>4</v>
      </c>
      <c r="L379" s="373">
        <v>12</v>
      </c>
      <c r="M379" s="374">
        <f t="shared" si="13"/>
        <v>21600</v>
      </c>
      <c r="N379" s="375"/>
      <c r="O379" s="376"/>
      <c r="P379" s="374">
        <f t="shared" si="14"/>
        <v>0</v>
      </c>
    </row>
    <row r="380" spans="1:16" x14ac:dyDescent="0.2">
      <c r="A380" s="501" t="s">
        <v>1111</v>
      </c>
      <c r="B380" s="372" t="s">
        <v>1112</v>
      </c>
      <c r="C380" s="372" t="s">
        <v>104</v>
      </c>
      <c r="D380" s="373" t="s">
        <v>1129</v>
      </c>
      <c r="E380" s="374">
        <v>1200</v>
      </c>
      <c r="F380" s="373" t="s">
        <v>1659</v>
      </c>
      <c r="G380" s="373" t="s">
        <v>1660</v>
      </c>
      <c r="H380" s="372" t="str">
        <f>VLOOKUP(F380,'[2]reporte_padron_nominal - 2021-0'!$S:$AH,15,FALSE)</f>
        <v>TECNICO EN ENFERMERIA</v>
      </c>
      <c r="I380" s="372" t="str">
        <f>VLOOKUP(F380,'[2]reporte_padron_nominal - 2021-0'!$S:$AH,14,FALSE)</f>
        <v>Técnico superior completo</v>
      </c>
      <c r="J380" s="372" t="str">
        <f>VLOOKUP(F380,'[2]reporte_padron_nominal - 2021-0'!$S:$AH,16,FALSE)</f>
        <v>TITULO</v>
      </c>
      <c r="K380" s="373">
        <v>4</v>
      </c>
      <c r="L380" s="373">
        <v>12</v>
      </c>
      <c r="M380" s="374">
        <f t="shared" si="13"/>
        <v>14400</v>
      </c>
      <c r="N380" s="375"/>
      <c r="O380" s="376"/>
      <c r="P380" s="374">
        <f t="shared" si="14"/>
        <v>0</v>
      </c>
    </row>
    <row r="381" spans="1:16" x14ac:dyDescent="0.2">
      <c r="A381" s="501" t="s">
        <v>1111</v>
      </c>
      <c r="B381" s="372" t="s">
        <v>1112</v>
      </c>
      <c r="C381" s="372" t="s">
        <v>104</v>
      </c>
      <c r="D381" s="373" t="s">
        <v>925</v>
      </c>
      <c r="E381" s="374">
        <v>1200</v>
      </c>
      <c r="F381" s="373" t="s">
        <v>1661</v>
      </c>
      <c r="G381" s="373" t="s">
        <v>1662</v>
      </c>
      <c r="H381" s="372" t="str">
        <f>VLOOKUP(F381,'[2]reporte_padron_nominal - 2021-0'!$S:$AH,15,FALSE)</f>
        <v>TECNICO EN CONTABILIDAD</v>
      </c>
      <c r="I381" s="372" t="str">
        <f>VLOOKUP(F381,'[2]reporte_padron_nominal - 2021-0'!$S:$AH,14,FALSE)</f>
        <v>Técnico superior incompleto</v>
      </c>
      <c r="J381" s="372" t="str">
        <f>VLOOKUP(F381,'[2]reporte_padron_nominal - 2021-0'!$S:$AH,16,FALSE)</f>
        <v>ESTUDIANTE</v>
      </c>
      <c r="K381" s="373">
        <v>1</v>
      </c>
      <c r="L381" s="373">
        <v>1</v>
      </c>
      <c r="M381" s="374">
        <f t="shared" si="13"/>
        <v>1200</v>
      </c>
      <c r="N381" s="375"/>
      <c r="O381" s="376"/>
      <c r="P381" s="374">
        <f t="shared" si="14"/>
        <v>0</v>
      </c>
    </row>
    <row r="382" spans="1:16" x14ac:dyDescent="0.2">
      <c r="A382" s="501" t="s">
        <v>1111</v>
      </c>
      <c r="B382" s="372" t="s">
        <v>1112</v>
      </c>
      <c r="C382" s="372" t="s">
        <v>104</v>
      </c>
      <c r="D382" s="373" t="s">
        <v>1263</v>
      </c>
      <c r="E382" s="374">
        <v>2500</v>
      </c>
      <c r="F382" s="373" t="s">
        <v>1663</v>
      </c>
      <c r="G382" s="373" t="s">
        <v>1664</v>
      </c>
      <c r="H382" s="372" t="str">
        <f>VLOOKUP(F382,'[2]reporte_padron_nominal - 2021-0'!$S:$AH,15,FALSE)</f>
        <v>PSICOLOGO</v>
      </c>
      <c r="I382" s="372" t="str">
        <f>VLOOKUP(F382,'[2]reporte_padron_nominal - 2021-0'!$S:$AH,14,FALSE)</f>
        <v>Superior completo</v>
      </c>
      <c r="J382" s="372" t="str">
        <f>VLOOKUP(F382,'[2]reporte_padron_nominal - 2021-0'!$S:$AH,16,FALSE)</f>
        <v>TITULO</v>
      </c>
      <c r="K382" s="373">
        <v>1</v>
      </c>
      <c r="L382" s="373">
        <v>1</v>
      </c>
      <c r="M382" s="374">
        <f t="shared" si="13"/>
        <v>2500</v>
      </c>
      <c r="N382" s="375"/>
      <c r="O382" s="376"/>
      <c r="P382" s="374">
        <f t="shared" si="14"/>
        <v>0</v>
      </c>
    </row>
    <row r="383" spans="1:16" x14ac:dyDescent="0.2">
      <c r="A383" s="501" t="s">
        <v>1111</v>
      </c>
      <c r="B383" s="372" t="s">
        <v>1112</v>
      </c>
      <c r="C383" s="372" t="s">
        <v>104</v>
      </c>
      <c r="D383" s="373" t="s">
        <v>1154</v>
      </c>
      <c r="E383" s="374">
        <v>2000</v>
      </c>
      <c r="F383" s="373" t="s">
        <v>1665</v>
      </c>
      <c r="G383" s="373" t="s">
        <v>1666</v>
      </c>
      <c r="H383" s="372" t="str">
        <f>VLOOKUP(F383,'[2]reporte_padron_nominal - 2021-0'!$S:$AH,15,FALSE)</f>
        <v>OBSTETRA</v>
      </c>
      <c r="I383" s="372" t="str">
        <f>VLOOKUP(F383,'[2]reporte_padron_nominal - 2021-0'!$S:$AH,14,FALSE)</f>
        <v>Superior completo</v>
      </c>
      <c r="J383" s="372" t="str">
        <f>VLOOKUP(F383,'[2]reporte_padron_nominal - 2021-0'!$S:$AH,16,FALSE)</f>
        <v>TITULO</v>
      </c>
      <c r="K383" s="373">
        <v>3</v>
      </c>
      <c r="L383" s="373">
        <v>6</v>
      </c>
      <c r="M383" s="374">
        <f t="shared" si="13"/>
        <v>12000</v>
      </c>
      <c r="N383" s="379">
        <v>3</v>
      </c>
      <c r="O383" s="376">
        <v>6</v>
      </c>
      <c r="P383" s="374">
        <f t="shared" si="14"/>
        <v>12000</v>
      </c>
    </row>
    <row r="384" spans="1:16" x14ac:dyDescent="0.2">
      <c r="A384" s="501" t="s">
        <v>1111</v>
      </c>
      <c r="B384" s="372" t="s">
        <v>1117</v>
      </c>
      <c r="C384" s="377" t="s">
        <v>104</v>
      </c>
      <c r="D384" s="372" t="s">
        <v>1145</v>
      </c>
      <c r="E384" s="374">
        <v>3000</v>
      </c>
      <c r="F384" s="372" t="s">
        <v>1667</v>
      </c>
      <c r="G384" s="372" t="s">
        <v>1668</v>
      </c>
      <c r="H384" s="372" t="str">
        <f>VLOOKUP(F384,'[2]reporte_padron_nominal - 2021-0'!$S:$AH,15,FALSE)</f>
        <v>NUTRICIONISTA</v>
      </c>
      <c r="I384" s="372" t="str">
        <f>VLOOKUP(F384,'[2]reporte_padron_nominal - 2021-0'!$S:$AH,14,FALSE)</f>
        <v>Superior completo</v>
      </c>
      <c r="J384" s="372" t="str">
        <f>VLOOKUP(F384,'[2]reporte_padron_nominal - 2021-0'!$S:$AH,16,FALSE)</f>
        <v>TITULO</v>
      </c>
      <c r="K384" s="373"/>
      <c r="L384" s="373" t="s">
        <v>719</v>
      </c>
      <c r="M384" s="372" t="s">
        <v>719</v>
      </c>
      <c r="N384" s="379">
        <v>1</v>
      </c>
      <c r="O384" s="376">
        <v>3</v>
      </c>
      <c r="P384" s="374">
        <v>9000</v>
      </c>
    </row>
    <row r="385" spans="1:16" x14ac:dyDescent="0.2">
      <c r="A385" s="501" t="s">
        <v>1111</v>
      </c>
      <c r="B385" s="372" t="s">
        <v>1117</v>
      </c>
      <c r="C385" s="377" t="s">
        <v>104</v>
      </c>
      <c r="D385" s="372" t="s">
        <v>1133</v>
      </c>
      <c r="E385" s="374">
        <v>4000</v>
      </c>
      <c r="F385" s="372" t="s">
        <v>1669</v>
      </c>
      <c r="G385" s="372" t="s">
        <v>1670</v>
      </c>
      <c r="H385" s="372" t="str">
        <f>VLOOKUP(F385,'[2]reporte_padron_nominal - 2021-0'!$S:$AH,15,FALSE)</f>
        <v>OBSTETRA</v>
      </c>
      <c r="I385" s="372" t="str">
        <f>VLOOKUP(F385,'[2]reporte_padron_nominal - 2021-0'!$S:$AH,14,FALSE)</f>
        <v>Superior completo</v>
      </c>
      <c r="J385" s="372" t="str">
        <f>VLOOKUP(F385,'[2]reporte_padron_nominal - 2021-0'!$S:$AH,16,FALSE)</f>
        <v>TITULO</v>
      </c>
      <c r="K385" s="373">
        <v>3</v>
      </c>
      <c r="L385" s="373">
        <v>4</v>
      </c>
      <c r="M385" s="372">
        <v>16000</v>
      </c>
      <c r="N385" s="379">
        <v>3</v>
      </c>
      <c r="O385" s="376">
        <v>6</v>
      </c>
      <c r="P385" s="374">
        <v>22500</v>
      </c>
    </row>
    <row r="386" spans="1:16" x14ac:dyDescent="0.2">
      <c r="A386" s="501" t="s">
        <v>1111</v>
      </c>
      <c r="B386" s="372" t="s">
        <v>1117</v>
      </c>
      <c r="C386" s="377" t="s">
        <v>104</v>
      </c>
      <c r="D386" s="372" t="s">
        <v>1129</v>
      </c>
      <c r="E386" s="374">
        <v>2500</v>
      </c>
      <c r="F386" s="372" t="s">
        <v>1671</v>
      </c>
      <c r="G386" s="372" t="s">
        <v>1672</v>
      </c>
      <c r="H386" s="372" t="str">
        <f>VLOOKUP(F386,'[2]reporte_padron_nominal - 2021-0'!$S:$AH,15,FALSE)</f>
        <v>TECNICO EN ENFERMERIA</v>
      </c>
      <c r="I386" s="372" t="str">
        <f>VLOOKUP(F386,'[2]reporte_padron_nominal - 2021-0'!$S:$AH,14,FALSE)</f>
        <v>Técnico superior completo</v>
      </c>
      <c r="J386" s="372" t="str">
        <f>VLOOKUP(F386,'[2]reporte_padron_nominal - 2021-0'!$S:$AH,16,FALSE)</f>
        <v>TITULO</v>
      </c>
      <c r="K386" s="373">
        <v>3</v>
      </c>
      <c r="L386" s="373">
        <v>4</v>
      </c>
      <c r="M386" s="372">
        <v>12000</v>
      </c>
      <c r="N386" s="379">
        <v>3</v>
      </c>
      <c r="O386" s="376">
        <v>6</v>
      </c>
      <c r="P386" s="374">
        <v>15300</v>
      </c>
    </row>
    <row r="387" spans="1:16" x14ac:dyDescent="0.2">
      <c r="A387" s="501" t="s">
        <v>1111</v>
      </c>
      <c r="B387" s="372" t="s">
        <v>1117</v>
      </c>
      <c r="C387" s="377" t="s">
        <v>104</v>
      </c>
      <c r="D387" s="372" t="s">
        <v>1133</v>
      </c>
      <c r="E387" s="374">
        <v>4000</v>
      </c>
      <c r="F387" s="372" t="s">
        <v>1673</v>
      </c>
      <c r="G387" s="372" t="s">
        <v>1674</v>
      </c>
      <c r="H387" s="372" t="str">
        <f>VLOOKUP(F387,'[2]reporte_padron_nominal - 2021-0'!$S:$AH,15,FALSE)</f>
        <v>OBSTETRA</v>
      </c>
      <c r="I387" s="372" t="str">
        <f>VLOOKUP(F387,'[2]reporte_padron_nominal - 2021-0'!$S:$AH,14,FALSE)</f>
        <v>Superior completo</v>
      </c>
      <c r="J387" s="372" t="str">
        <f>VLOOKUP(F387,'[2]reporte_padron_nominal - 2021-0'!$S:$AH,16,FALSE)</f>
        <v>TITULO</v>
      </c>
      <c r="K387" s="373">
        <v>1</v>
      </c>
      <c r="L387" s="373">
        <v>3</v>
      </c>
      <c r="M387" s="372">
        <v>12000</v>
      </c>
      <c r="N387" s="379">
        <v>3</v>
      </c>
      <c r="O387" s="376">
        <v>6</v>
      </c>
      <c r="P387" s="374">
        <v>22500</v>
      </c>
    </row>
    <row r="388" spans="1:16" x14ac:dyDescent="0.2">
      <c r="A388" s="501" t="s">
        <v>1111</v>
      </c>
      <c r="B388" s="372" t="s">
        <v>1117</v>
      </c>
      <c r="C388" s="377" t="s">
        <v>104</v>
      </c>
      <c r="D388" s="372" t="s">
        <v>844</v>
      </c>
      <c r="E388" s="374">
        <v>8000</v>
      </c>
      <c r="F388" s="372" t="s">
        <v>1675</v>
      </c>
      <c r="G388" s="372" t="s">
        <v>1676</v>
      </c>
      <c r="H388" s="372" t="str">
        <f>VLOOKUP(F388,'[2]reporte_padron_nominal - 2021-0'!$S:$AH,15,FALSE)</f>
        <v>MEDICO CIRUJANO</v>
      </c>
      <c r="I388" s="372" t="str">
        <f>VLOOKUP(F388,'[2]reporte_padron_nominal - 2021-0'!$S:$AH,14,FALSE)</f>
        <v>Superior completo</v>
      </c>
      <c r="J388" s="372" t="str">
        <f>VLOOKUP(F388,'[2]reporte_padron_nominal - 2021-0'!$S:$AH,16,FALSE)</f>
        <v>TITULO</v>
      </c>
      <c r="K388" s="373"/>
      <c r="L388" s="373" t="s">
        <v>719</v>
      </c>
      <c r="M388" s="372" t="s">
        <v>719</v>
      </c>
      <c r="N388" s="379">
        <v>1</v>
      </c>
      <c r="O388" s="376">
        <v>2</v>
      </c>
      <c r="P388" s="374">
        <v>16000</v>
      </c>
    </row>
    <row r="389" spans="1:16" x14ac:dyDescent="0.2">
      <c r="A389" s="501" t="s">
        <v>1111</v>
      </c>
      <c r="B389" s="372" t="s">
        <v>1117</v>
      </c>
      <c r="C389" s="377" t="s">
        <v>104</v>
      </c>
      <c r="D389" s="372" t="s">
        <v>1118</v>
      </c>
      <c r="E389" s="374">
        <v>4000</v>
      </c>
      <c r="F389" s="372" t="s">
        <v>1677</v>
      </c>
      <c r="G389" s="372" t="s">
        <v>1678</v>
      </c>
      <c r="H389" s="372" t="str">
        <f>VLOOKUP(F389,'[2]reporte_padron_nominal - 2021-0'!$S:$AH,15,FALSE)</f>
        <v>ENFERMERA(O)</v>
      </c>
      <c r="I389" s="372" t="str">
        <f>VLOOKUP(F389,'[2]reporte_padron_nominal - 2021-0'!$S:$AH,14,FALSE)</f>
        <v>Superior completo</v>
      </c>
      <c r="J389" s="372" t="str">
        <f>VLOOKUP(F389,'[2]reporte_padron_nominal - 2021-0'!$S:$AH,16,FALSE)</f>
        <v>TITULO</v>
      </c>
      <c r="K389" s="373">
        <v>1</v>
      </c>
      <c r="L389" s="373">
        <v>2</v>
      </c>
      <c r="M389" s="372">
        <v>8000</v>
      </c>
      <c r="N389" s="379">
        <v>3</v>
      </c>
      <c r="O389" s="376">
        <v>6</v>
      </c>
      <c r="P389" s="374">
        <v>22500</v>
      </c>
    </row>
    <row r="390" spans="1:16" x14ac:dyDescent="0.2">
      <c r="A390" s="501" t="s">
        <v>1111</v>
      </c>
      <c r="B390" s="372" t="s">
        <v>1112</v>
      </c>
      <c r="C390" s="372" t="s">
        <v>104</v>
      </c>
      <c r="D390" s="373" t="s">
        <v>1219</v>
      </c>
      <c r="E390" s="374">
        <v>1500</v>
      </c>
      <c r="F390" s="373" t="s">
        <v>1679</v>
      </c>
      <c r="G390" s="373" t="s">
        <v>1680</v>
      </c>
      <c r="H390" s="372" t="str">
        <f>VLOOKUP(F390,'[2]reporte_padron_nominal - 2021-0'!$S:$AH,15,FALSE)</f>
        <v>ANALISTA DE SISTEMAS</v>
      </c>
      <c r="I390" s="372" t="str">
        <f>VLOOKUP(F390,'[2]reporte_padron_nominal - 2021-0'!$S:$AH,14,FALSE)</f>
        <v>Técnico superior completo</v>
      </c>
      <c r="J390" s="372" t="str">
        <f>VLOOKUP(F390,'[2]reporte_padron_nominal - 2021-0'!$S:$AH,16,FALSE)</f>
        <v>EGRESADO</v>
      </c>
      <c r="K390" s="373">
        <v>1</v>
      </c>
      <c r="L390" s="373">
        <v>1</v>
      </c>
      <c r="M390" s="374">
        <f>E390*L390</f>
        <v>1500</v>
      </c>
      <c r="N390" s="379">
        <v>3</v>
      </c>
      <c r="O390" s="376">
        <v>6</v>
      </c>
      <c r="P390" s="374">
        <f>O390*E390</f>
        <v>9000</v>
      </c>
    </row>
    <row r="391" spans="1:16" x14ac:dyDescent="0.2">
      <c r="A391" s="501" t="s">
        <v>1111</v>
      </c>
      <c r="B391" s="372" t="s">
        <v>1112</v>
      </c>
      <c r="C391" s="372" t="s">
        <v>104</v>
      </c>
      <c r="D391" s="373" t="s">
        <v>1030</v>
      </c>
      <c r="E391" s="374">
        <v>1800</v>
      </c>
      <c r="F391" s="373" t="s">
        <v>1681</v>
      </c>
      <c r="G391" s="373" t="s">
        <v>1682</v>
      </c>
      <c r="H391" s="372" t="str">
        <f>VLOOKUP(F391,'[2]reporte_padron_nominal - 2021-0'!$S:$AH,15,FALSE)</f>
        <v>SECRETARIA EJECUTIVA</v>
      </c>
      <c r="I391" s="372" t="str">
        <f>VLOOKUP(F391,'[2]reporte_padron_nominal - 2021-0'!$S:$AH,14,FALSE)</f>
        <v>Técnico superior completo</v>
      </c>
      <c r="J391" s="372" t="str">
        <f>VLOOKUP(F391,'[2]reporte_padron_nominal - 2021-0'!$S:$AH,16,FALSE)</f>
        <v>TITULO</v>
      </c>
      <c r="K391" s="373">
        <v>4</v>
      </c>
      <c r="L391" s="373">
        <v>12</v>
      </c>
      <c r="M391" s="374">
        <f>E391*L391</f>
        <v>21600</v>
      </c>
      <c r="N391" s="379">
        <v>3</v>
      </c>
      <c r="O391" s="376">
        <v>6</v>
      </c>
      <c r="P391" s="374">
        <f>O391*E391</f>
        <v>10800</v>
      </c>
    </row>
    <row r="392" spans="1:16" x14ac:dyDescent="0.2">
      <c r="A392" s="501" t="s">
        <v>1111</v>
      </c>
      <c r="B392" s="372" t="s">
        <v>1117</v>
      </c>
      <c r="C392" s="377" t="s">
        <v>104</v>
      </c>
      <c r="D392" s="372" t="s">
        <v>1193</v>
      </c>
      <c r="E392" s="374">
        <v>2500</v>
      </c>
      <c r="F392" s="372" t="s">
        <v>1683</v>
      </c>
      <c r="G392" s="372" t="s">
        <v>1684</v>
      </c>
      <c r="H392" s="372" t="s">
        <v>1172</v>
      </c>
      <c r="I392" s="372" t="str">
        <f>VLOOKUP(F392,'[2]reporte_padron_nominal - 2021-0'!$S:$AH,14,FALSE)</f>
        <v>Secundaria completa</v>
      </c>
      <c r="J392" s="372">
        <f>VLOOKUP(F392,'[2]reporte_padron_nominal - 2021-0'!$S:$AH,16,FALSE)</f>
        <v>0</v>
      </c>
      <c r="K392" s="373"/>
      <c r="L392" s="373" t="s">
        <v>719</v>
      </c>
      <c r="M392" s="372" t="s">
        <v>719</v>
      </c>
      <c r="N392" s="379">
        <v>1</v>
      </c>
      <c r="O392" s="376">
        <v>2</v>
      </c>
      <c r="P392" s="374">
        <v>5000</v>
      </c>
    </row>
    <row r="393" spans="1:16" x14ac:dyDescent="0.2">
      <c r="A393" s="501" t="s">
        <v>1111</v>
      </c>
      <c r="B393" s="372" t="s">
        <v>1117</v>
      </c>
      <c r="C393" s="377" t="s">
        <v>104</v>
      </c>
      <c r="D393" s="372" t="s">
        <v>1129</v>
      </c>
      <c r="E393" s="374">
        <v>2500</v>
      </c>
      <c r="F393" s="372" t="s">
        <v>1685</v>
      </c>
      <c r="G393" s="372" t="s">
        <v>1686</v>
      </c>
      <c r="H393" s="372" t="str">
        <f>VLOOKUP(F393,'[2]reporte_padron_nominal - 2021-0'!$S:$AH,15,FALSE)</f>
        <v>TECNICO EN ENFERMERIA</v>
      </c>
      <c r="I393" s="372" t="str">
        <f>VLOOKUP(F393,'[2]reporte_padron_nominal - 2021-0'!$S:$AH,14,FALSE)</f>
        <v>Técnico superior completo</v>
      </c>
      <c r="J393" s="372" t="str">
        <f>VLOOKUP(F393,'[2]reporte_padron_nominal - 2021-0'!$S:$AH,16,FALSE)</f>
        <v>TITULO</v>
      </c>
      <c r="K393" s="373">
        <v>3</v>
      </c>
      <c r="L393" s="373">
        <v>4</v>
      </c>
      <c r="M393" s="372">
        <v>12000</v>
      </c>
      <c r="N393" s="379">
        <v>3</v>
      </c>
      <c r="O393" s="376">
        <v>6</v>
      </c>
      <c r="P393" s="374">
        <v>15300</v>
      </c>
    </row>
    <row r="394" spans="1:16" x14ac:dyDescent="0.2">
      <c r="A394" s="501" t="s">
        <v>1111</v>
      </c>
      <c r="B394" s="372" t="s">
        <v>1112</v>
      </c>
      <c r="C394" s="372" t="s">
        <v>104</v>
      </c>
      <c r="D394" s="373" t="s">
        <v>1126</v>
      </c>
      <c r="E394" s="374">
        <v>930</v>
      </c>
      <c r="F394" s="373" t="s">
        <v>1687</v>
      </c>
      <c r="G394" s="373" t="s">
        <v>1688</v>
      </c>
      <c r="H394" s="372" t="s">
        <v>1172</v>
      </c>
      <c r="I394" s="372" t="str">
        <f>VLOOKUP(F394,'[2]reporte_padron_nominal - 2021-0'!$S:$AH,14,FALSE)</f>
        <v>Primaria completa</v>
      </c>
      <c r="J394" s="372">
        <f>VLOOKUP(F394,'[2]reporte_padron_nominal - 2021-0'!$S:$AH,16,FALSE)</f>
        <v>0</v>
      </c>
      <c r="K394" s="373">
        <v>4</v>
      </c>
      <c r="L394" s="373">
        <v>12</v>
      </c>
      <c r="M394" s="374">
        <f>E394*L394</f>
        <v>11160</v>
      </c>
      <c r="N394" s="379">
        <v>3</v>
      </c>
      <c r="O394" s="376">
        <v>6</v>
      </c>
      <c r="P394" s="374">
        <f t="shared" ref="P394:P399" si="15">O394*E394</f>
        <v>5580</v>
      </c>
    </row>
    <row r="395" spans="1:16" x14ac:dyDescent="0.2">
      <c r="A395" s="501" t="s">
        <v>1111</v>
      </c>
      <c r="B395" s="372" t="s">
        <v>1112</v>
      </c>
      <c r="C395" s="372" t="s">
        <v>104</v>
      </c>
      <c r="D395" s="373" t="s">
        <v>1118</v>
      </c>
      <c r="E395" s="374">
        <v>2000</v>
      </c>
      <c r="F395" s="373" t="s">
        <v>1689</v>
      </c>
      <c r="G395" s="373" t="s">
        <v>1690</v>
      </c>
      <c r="H395" s="373" t="s">
        <v>1118</v>
      </c>
      <c r="I395" s="372" t="s">
        <v>1116</v>
      </c>
      <c r="J395" s="372" t="s">
        <v>769</v>
      </c>
      <c r="K395" s="373">
        <v>1</v>
      </c>
      <c r="L395" s="373">
        <v>1</v>
      </c>
      <c r="M395" s="374">
        <f>E395*L395</f>
        <v>2000</v>
      </c>
      <c r="N395" s="375"/>
      <c r="O395" s="376"/>
      <c r="P395" s="374">
        <f t="shared" si="15"/>
        <v>0</v>
      </c>
    </row>
    <row r="396" spans="1:16" x14ac:dyDescent="0.2">
      <c r="A396" s="501" t="s">
        <v>1111</v>
      </c>
      <c r="B396" s="372" t="s">
        <v>1112</v>
      </c>
      <c r="C396" s="372" t="s">
        <v>104</v>
      </c>
      <c r="D396" s="373" t="s">
        <v>1126</v>
      </c>
      <c r="E396" s="374">
        <v>930</v>
      </c>
      <c r="F396" s="373" t="s">
        <v>1691</v>
      </c>
      <c r="G396" s="373" t="s">
        <v>1692</v>
      </c>
      <c r="H396" s="372" t="s">
        <v>1172</v>
      </c>
      <c r="I396" s="372" t="str">
        <f>VLOOKUP(F396,'[2]reporte_padron_nominal - 2021-0'!$S:$AH,14,FALSE)</f>
        <v>Secundaria completa</v>
      </c>
      <c r="J396" s="372">
        <f>VLOOKUP(F396,'[2]reporte_padron_nominal - 2021-0'!$S:$AH,16,FALSE)</f>
        <v>0</v>
      </c>
      <c r="K396" s="373">
        <v>1</v>
      </c>
      <c r="L396" s="373">
        <v>1</v>
      </c>
      <c r="M396" s="374">
        <f>E396*L396</f>
        <v>930</v>
      </c>
      <c r="N396" s="375"/>
      <c r="O396" s="376"/>
      <c r="P396" s="374">
        <f t="shared" si="15"/>
        <v>0</v>
      </c>
    </row>
    <row r="397" spans="1:16" x14ac:dyDescent="0.2">
      <c r="A397" s="501" t="s">
        <v>1111</v>
      </c>
      <c r="B397" s="372" t="s">
        <v>1112</v>
      </c>
      <c r="C397" s="377" t="s">
        <v>104</v>
      </c>
      <c r="D397" s="379" t="s">
        <v>1118</v>
      </c>
      <c r="E397" s="378">
        <v>2000</v>
      </c>
      <c r="F397" s="377" t="s">
        <v>1693</v>
      </c>
      <c r="G397" s="377" t="s">
        <v>1694</v>
      </c>
      <c r="H397" s="372" t="str">
        <f>VLOOKUP(F397,'[2]reporte_padron_nominal - 2021-0'!$S:$AH,15,FALSE)</f>
        <v>ENFERMERA(O)</v>
      </c>
      <c r="I397" s="372" t="str">
        <f>VLOOKUP(F397,'[2]reporte_padron_nominal - 2021-0'!$S:$AH,14,FALSE)</f>
        <v>Superior completo</v>
      </c>
      <c r="J397" s="372" t="str">
        <f>VLOOKUP(F397,'[2]reporte_padron_nominal - 2021-0'!$S:$AH,16,FALSE)</f>
        <v>TITULO</v>
      </c>
      <c r="K397" s="379"/>
      <c r="L397" s="379"/>
      <c r="M397" s="377"/>
      <c r="N397" s="379">
        <v>3</v>
      </c>
      <c r="O397" s="380">
        <v>4</v>
      </c>
      <c r="P397" s="374">
        <f t="shared" si="15"/>
        <v>8000</v>
      </c>
    </row>
    <row r="398" spans="1:16" x14ac:dyDescent="0.2">
      <c r="A398" s="501" t="s">
        <v>1111</v>
      </c>
      <c r="B398" s="372" t="s">
        <v>1112</v>
      </c>
      <c r="C398" s="377" t="s">
        <v>104</v>
      </c>
      <c r="D398" s="379" t="s">
        <v>1648</v>
      </c>
      <c r="E398" s="378">
        <v>2800</v>
      </c>
      <c r="F398" s="377" t="s">
        <v>1695</v>
      </c>
      <c r="G398" s="377" t="s">
        <v>1696</v>
      </c>
      <c r="H398" s="372" t="str">
        <f>VLOOKUP(F398,'[2]reporte_padron_nominal - 2021-0'!$S:$AH,15,FALSE)</f>
        <v>CONTADOR PUBLICO</v>
      </c>
      <c r="I398" s="372" t="str">
        <f>VLOOKUP(F398,'[2]reporte_padron_nominal - 2021-0'!$S:$AH,14,FALSE)</f>
        <v>Superior completo</v>
      </c>
      <c r="J398" s="372" t="str">
        <f>VLOOKUP(F398,'[2]reporte_padron_nominal - 2021-0'!$S:$AH,16,FALSE)</f>
        <v>TITULO</v>
      </c>
      <c r="K398" s="379"/>
      <c r="L398" s="379"/>
      <c r="M398" s="377"/>
      <c r="N398" s="379">
        <v>1</v>
      </c>
      <c r="O398" s="380">
        <v>3</v>
      </c>
      <c r="P398" s="374">
        <f t="shared" si="15"/>
        <v>8400</v>
      </c>
    </row>
    <row r="399" spans="1:16" x14ac:dyDescent="0.2">
      <c r="A399" s="501" t="s">
        <v>1111</v>
      </c>
      <c r="B399" s="372" t="s">
        <v>1112</v>
      </c>
      <c r="C399" s="372" t="s">
        <v>104</v>
      </c>
      <c r="D399" s="373" t="s">
        <v>1118</v>
      </c>
      <c r="E399" s="374">
        <v>2000</v>
      </c>
      <c r="F399" s="373" t="s">
        <v>1697</v>
      </c>
      <c r="G399" s="373" t="s">
        <v>1698</v>
      </c>
      <c r="H399" s="372" t="str">
        <f>VLOOKUP(F399,'[2]reporte_padron_nominal - 2021-0'!$S:$AH,15,FALSE)</f>
        <v>ENFERMERA(O)</v>
      </c>
      <c r="I399" s="372" t="str">
        <f>VLOOKUP(F399,'[2]reporte_padron_nominal - 2021-0'!$S:$AH,14,FALSE)</f>
        <v>Superior completo</v>
      </c>
      <c r="J399" s="372" t="str">
        <f>VLOOKUP(F399,'[2]reporte_padron_nominal - 2021-0'!$S:$AH,16,FALSE)</f>
        <v>TITULO</v>
      </c>
      <c r="K399" s="373">
        <v>3</v>
      </c>
      <c r="L399" s="373">
        <v>6</v>
      </c>
      <c r="M399" s="374">
        <f>E399*L399</f>
        <v>12000</v>
      </c>
      <c r="N399" s="375"/>
      <c r="O399" s="376"/>
      <c r="P399" s="374">
        <f t="shared" si="15"/>
        <v>0</v>
      </c>
    </row>
    <row r="400" spans="1:16" x14ac:dyDescent="0.2">
      <c r="A400" s="501" t="s">
        <v>1111</v>
      </c>
      <c r="B400" s="372" t="s">
        <v>1117</v>
      </c>
      <c r="C400" s="377" t="s">
        <v>104</v>
      </c>
      <c r="D400" s="372" t="s">
        <v>1118</v>
      </c>
      <c r="E400" s="374">
        <v>4000</v>
      </c>
      <c r="F400" s="372" t="s">
        <v>1697</v>
      </c>
      <c r="G400" s="372" t="s">
        <v>1698</v>
      </c>
      <c r="H400" s="372" t="str">
        <f>VLOOKUP(F400,'[2]reporte_padron_nominal - 2021-0'!$S:$AH,15,FALSE)</f>
        <v>ENFERMERA(O)</v>
      </c>
      <c r="I400" s="372" t="str">
        <f>VLOOKUP(F400,'[2]reporte_padron_nominal - 2021-0'!$S:$AH,14,FALSE)</f>
        <v>Superior completo</v>
      </c>
      <c r="J400" s="372" t="str">
        <f>VLOOKUP(F400,'[2]reporte_padron_nominal - 2021-0'!$S:$AH,16,FALSE)</f>
        <v>TITULO</v>
      </c>
      <c r="K400" s="373">
        <v>1</v>
      </c>
      <c r="L400" s="373">
        <v>3</v>
      </c>
      <c r="M400" s="372">
        <v>12000</v>
      </c>
      <c r="N400" s="379">
        <v>3</v>
      </c>
      <c r="O400" s="376">
        <v>6</v>
      </c>
      <c r="P400" s="374">
        <v>22500</v>
      </c>
    </row>
    <row r="401" spans="1:16" x14ac:dyDescent="0.2">
      <c r="A401" s="501" t="s">
        <v>1111</v>
      </c>
      <c r="B401" s="372" t="s">
        <v>1117</v>
      </c>
      <c r="C401" s="377" t="s">
        <v>104</v>
      </c>
      <c r="D401" s="372" t="s">
        <v>1133</v>
      </c>
      <c r="E401" s="374">
        <v>4000</v>
      </c>
      <c r="F401" s="372" t="s">
        <v>1699</v>
      </c>
      <c r="G401" s="372" t="s">
        <v>1700</v>
      </c>
      <c r="H401" s="372" t="str">
        <f>VLOOKUP(F401,'[2]reporte_padron_nominal - 2021-0'!$S:$AH,15,FALSE)</f>
        <v>OBSTETRA</v>
      </c>
      <c r="I401" s="372" t="str">
        <f>VLOOKUP(F401,'[2]reporte_padron_nominal - 2021-0'!$S:$AH,14,FALSE)</f>
        <v>Superior completo</v>
      </c>
      <c r="J401" s="372" t="str">
        <f>VLOOKUP(F401,'[2]reporte_padron_nominal - 2021-0'!$S:$AH,16,FALSE)</f>
        <v>TITULO</v>
      </c>
      <c r="K401" s="373">
        <v>3</v>
      </c>
      <c r="L401" s="373">
        <v>5</v>
      </c>
      <c r="M401" s="372">
        <v>19500</v>
      </c>
      <c r="N401" s="379">
        <v>3</v>
      </c>
      <c r="O401" s="376">
        <v>6</v>
      </c>
      <c r="P401" s="374">
        <v>22500</v>
      </c>
    </row>
    <row r="402" spans="1:16" x14ac:dyDescent="0.2">
      <c r="A402" s="501" t="s">
        <v>1111</v>
      </c>
      <c r="B402" s="372" t="s">
        <v>1112</v>
      </c>
      <c r="C402" s="372" t="s">
        <v>104</v>
      </c>
      <c r="D402" s="373" t="s">
        <v>1219</v>
      </c>
      <c r="E402" s="374">
        <v>1600</v>
      </c>
      <c r="F402" s="373" t="s">
        <v>1701</v>
      </c>
      <c r="G402" s="373" t="s">
        <v>1702</v>
      </c>
      <c r="H402" s="372" t="str">
        <f>VLOOKUP(F402,'[2]reporte_padron_nominal - 2021-0'!$S:$AH,15,FALSE)</f>
        <v>CONTADOR PUBLICO</v>
      </c>
      <c r="I402" s="372" t="str">
        <f>VLOOKUP(F402,'[2]reporte_padron_nominal - 2021-0'!$S:$AH,14,FALSE)</f>
        <v>Superior completo</v>
      </c>
      <c r="J402" s="372" t="str">
        <f>VLOOKUP(F402,'[2]reporte_padron_nominal - 2021-0'!$S:$AH,16,FALSE)</f>
        <v>TITULO</v>
      </c>
      <c r="K402" s="373">
        <v>4</v>
      </c>
      <c r="L402" s="373">
        <v>11</v>
      </c>
      <c r="M402" s="374">
        <f>E402*L402</f>
        <v>17600</v>
      </c>
      <c r="N402" s="375"/>
      <c r="O402" s="376"/>
      <c r="P402" s="374">
        <f>O402*E402</f>
        <v>0</v>
      </c>
    </row>
    <row r="403" spans="1:16" x14ac:dyDescent="0.2">
      <c r="A403" s="501" t="s">
        <v>1111</v>
      </c>
      <c r="B403" s="372" t="s">
        <v>1112</v>
      </c>
      <c r="C403" s="372" t="s">
        <v>104</v>
      </c>
      <c r="D403" s="373" t="s">
        <v>1126</v>
      </c>
      <c r="E403" s="374">
        <v>1600</v>
      </c>
      <c r="F403" s="373" t="s">
        <v>1703</v>
      </c>
      <c r="G403" s="373" t="s">
        <v>1704</v>
      </c>
      <c r="H403" s="372" t="str">
        <f>VLOOKUP(F403,'[2]reporte_padron_nominal - 2021-0'!$S:$AH,15,FALSE)</f>
        <v>TECNICO EN COCINA</v>
      </c>
      <c r="I403" s="372" t="str">
        <f>VLOOKUP(F403,'[2]reporte_padron_nominal - 2021-0'!$S:$AH,14,FALSE)</f>
        <v>Técnico superior completo</v>
      </c>
      <c r="J403" s="372" t="str">
        <f>VLOOKUP(F403,'[2]reporte_padron_nominal - 2021-0'!$S:$AH,16,FALSE)</f>
        <v>TITULO</v>
      </c>
      <c r="K403" s="373">
        <v>4</v>
      </c>
      <c r="L403" s="373">
        <v>12</v>
      </c>
      <c r="M403" s="374">
        <f>E403*L403</f>
        <v>19200</v>
      </c>
      <c r="N403" s="379">
        <v>3</v>
      </c>
      <c r="O403" s="376">
        <v>6</v>
      </c>
      <c r="P403" s="374">
        <f>O403*E403</f>
        <v>9600</v>
      </c>
    </row>
    <row r="404" spans="1:16" x14ac:dyDescent="0.2">
      <c r="A404" s="501" t="s">
        <v>1111</v>
      </c>
      <c r="B404" s="372" t="s">
        <v>1117</v>
      </c>
      <c r="C404" s="377" t="s">
        <v>104</v>
      </c>
      <c r="D404" s="372" t="s">
        <v>844</v>
      </c>
      <c r="E404" s="374">
        <v>8000</v>
      </c>
      <c r="F404" s="372" t="s">
        <v>1705</v>
      </c>
      <c r="G404" s="372" t="s">
        <v>1706</v>
      </c>
      <c r="H404" s="372" t="s">
        <v>844</v>
      </c>
      <c r="I404" s="372" t="s">
        <v>1116</v>
      </c>
      <c r="J404" s="372" t="s">
        <v>769</v>
      </c>
      <c r="K404" s="373"/>
      <c r="L404" s="373" t="s">
        <v>719</v>
      </c>
      <c r="M404" s="372" t="s">
        <v>719</v>
      </c>
      <c r="N404" s="379">
        <v>1</v>
      </c>
      <c r="O404" s="376">
        <v>1</v>
      </c>
      <c r="P404" s="374">
        <v>8000</v>
      </c>
    </row>
    <row r="405" spans="1:16" x14ac:dyDescent="0.2">
      <c r="A405" s="501" t="s">
        <v>1111</v>
      </c>
      <c r="B405" s="372" t="s">
        <v>1117</v>
      </c>
      <c r="C405" s="377" t="s">
        <v>104</v>
      </c>
      <c r="D405" s="372" t="s">
        <v>1118</v>
      </c>
      <c r="E405" s="374">
        <v>4000</v>
      </c>
      <c r="F405" s="372" t="s">
        <v>1707</v>
      </c>
      <c r="G405" s="372" t="s">
        <v>1708</v>
      </c>
      <c r="H405" s="372" t="s">
        <v>1118</v>
      </c>
      <c r="I405" s="372" t="s">
        <v>1116</v>
      </c>
      <c r="J405" s="372" t="s">
        <v>769</v>
      </c>
      <c r="K405" s="373"/>
      <c r="L405" s="373" t="s">
        <v>719</v>
      </c>
      <c r="M405" s="372" t="s">
        <v>719</v>
      </c>
      <c r="N405" s="379">
        <v>1</v>
      </c>
      <c r="O405" s="376">
        <v>1</v>
      </c>
      <c r="P405" s="374">
        <v>3000</v>
      </c>
    </row>
    <row r="406" spans="1:16" x14ac:dyDescent="0.2">
      <c r="A406" s="501" t="s">
        <v>1111</v>
      </c>
      <c r="B406" s="372" t="s">
        <v>1117</v>
      </c>
      <c r="C406" s="377" t="s">
        <v>104</v>
      </c>
      <c r="D406" s="372" t="s">
        <v>1129</v>
      </c>
      <c r="E406" s="374">
        <v>2500</v>
      </c>
      <c r="F406" s="372" t="s">
        <v>1709</v>
      </c>
      <c r="G406" s="372" t="s">
        <v>1710</v>
      </c>
      <c r="H406" s="372" t="str">
        <f>VLOOKUP(F406,'[2]reporte_padron_nominal - 2021-0'!$S:$AH,15,FALSE)</f>
        <v>TECNICO EN ENFERMERIA</v>
      </c>
      <c r="I406" s="372" t="str">
        <f>VLOOKUP(F406,'[2]reporte_padron_nominal - 2021-0'!$S:$AH,14,FALSE)</f>
        <v>Técnico superior completo</v>
      </c>
      <c r="J406" s="372" t="str">
        <f>VLOOKUP(F406,'[2]reporte_padron_nominal - 2021-0'!$S:$AH,16,FALSE)</f>
        <v>TITULO</v>
      </c>
      <c r="K406" s="373"/>
      <c r="L406" s="373" t="s">
        <v>719</v>
      </c>
      <c r="M406" s="372" t="s">
        <v>719</v>
      </c>
      <c r="N406" s="379">
        <v>1</v>
      </c>
      <c r="O406" s="376">
        <v>1</v>
      </c>
      <c r="P406" s="374">
        <v>2300</v>
      </c>
    </row>
    <row r="407" spans="1:16" x14ac:dyDescent="0.2">
      <c r="A407" s="501" t="s">
        <v>1111</v>
      </c>
      <c r="B407" s="372" t="s">
        <v>1112</v>
      </c>
      <c r="C407" s="377" t="s">
        <v>104</v>
      </c>
      <c r="D407" s="379" t="s">
        <v>1324</v>
      </c>
      <c r="E407" s="378">
        <v>1600</v>
      </c>
      <c r="F407" s="377" t="s">
        <v>1711</v>
      </c>
      <c r="G407" s="377" t="s">
        <v>1712</v>
      </c>
      <c r="H407" s="372" t="str">
        <f>VLOOKUP(F407,'[2]reporte_padron_nominal - 2021-0'!$S:$AH,15,FALSE)</f>
        <v>INGENIERO INDUSTRIAL</v>
      </c>
      <c r="I407" s="372" t="str">
        <f>VLOOKUP(F407,'[2]reporte_padron_nominal - 2021-0'!$S:$AH,14,FALSE)</f>
        <v>Superior completo</v>
      </c>
      <c r="J407" s="372" t="str">
        <f>VLOOKUP(F407,'[2]reporte_padron_nominal - 2021-0'!$S:$AH,16,FALSE)</f>
        <v>EGRESADO</v>
      </c>
      <c r="K407" s="379"/>
      <c r="L407" s="379"/>
      <c r="M407" s="377"/>
      <c r="N407" s="379">
        <v>1</v>
      </c>
      <c r="O407" s="380">
        <v>2</v>
      </c>
      <c r="P407" s="374">
        <f>O407*E407</f>
        <v>3200</v>
      </c>
    </row>
    <row r="408" spans="1:16" x14ac:dyDescent="0.2">
      <c r="A408" s="501" t="s">
        <v>1111</v>
      </c>
      <c r="B408" s="372" t="s">
        <v>1112</v>
      </c>
      <c r="C408" s="372" t="s">
        <v>104</v>
      </c>
      <c r="D408" s="373" t="s">
        <v>1118</v>
      </c>
      <c r="E408" s="374">
        <v>2100</v>
      </c>
      <c r="F408" s="373" t="s">
        <v>1713</v>
      </c>
      <c r="G408" s="373" t="s">
        <v>1714</v>
      </c>
      <c r="H408" s="372" t="str">
        <f>VLOOKUP(F408,'[2]reporte_padron_nominal - 2021-0'!$S:$AH,15,FALSE)</f>
        <v>ENFERMERA(O)</v>
      </c>
      <c r="I408" s="372" t="str">
        <f>VLOOKUP(F408,'[2]reporte_padron_nominal - 2021-0'!$S:$AH,14,FALSE)</f>
        <v>Superior completo</v>
      </c>
      <c r="J408" s="372" t="str">
        <f>VLOOKUP(F408,'[2]reporte_padron_nominal - 2021-0'!$S:$AH,16,FALSE)</f>
        <v>TITULO</v>
      </c>
      <c r="K408" s="373">
        <v>3</v>
      </c>
      <c r="L408" s="373">
        <v>6</v>
      </c>
      <c r="M408" s="374">
        <f>E408*L408</f>
        <v>12600</v>
      </c>
      <c r="N408" s="375"/>
      <c r="O408" s="376"/>
      <c r="P408" s="374">
        <f>O408*E408</f>
        <v>0</v>
      </c>
    </row>
    <row r="409" spans="1:16" x14ac:dyDescent="0.2">
      <c r="A409" s="501" t="s">
        <v>1111</v>
      </c>
      <c r="B409" s="372" t="s">
        <v>1117</v>
      </c>
      <c r="C409" s="377" t="s">
        <v>104</v>
      </c>
      <c r="D409" s="372" t="s">
        <v>1118</v>
      </c>
      <c r="E409" s="374">
        <v>4000</v>
      </c>
      <c r="F409" s="372" t="s">
        <v>1713</v>
      </c>
      <c r="G409" s="372" t="s">
        <v>1714</v>
      </c>
      <c r="H409" s="372" t="str">
        <f>VLOOKUP(F409,'[2]reporte_padron_nominal - 2021-0'!$S:$AH,15,FALSE)</f>
        <v>ENFERMERA(O)</v>
      </c>
      <c r="I409" s="372" t="str">
        <f>VLOOKUP(F409,'[2]reporte_padron_nominal - 2021-0'!$S:$AH,14,FALSE)</f>
        <v>Superior completo</v>
      </c>
      <c r="J409" s="372" t="str">
        <f>VLOOKUP(F409,'[2]reporte_padron_nominal - 2021-0'!$S:$AH,16,FALSE)</f>
        <v>TITULO</v>
      </c>
      <c r="K409" s="373">
        <v>3</v>
      </c>
      <c r="L409" s="373">
        <v>6</v>
      </c>
      <c r="M409" s="372">
        <v>23000</v>
      </c>
      <c r="N409" s="379">
        <v>3</v>
      </c>
      <c r="O409" s="376">
        <v>6</v>
      </c>
      <c r="P409" s="374">
        <v>22500</v>
      </c>
    </row>
    <row r="410" spans="1:16" x14ac:dyDescent="0.2">
      <c r="A410" s="501" t="s">
        <v>1111</v>
      </c>
      <c r="B410" s="372" t="s">
        <v>1112</v>
      </c>
      <c r="C410" s="372" t="s">
        <v>104</v>
      </c>
      <c r="D410" s="373" t="s">
        <v>1389</v>
      </c>
      <c r="E410" s="374">
        <v>1200</v>
      </c>
      <c r="F410" s="373" t="s">
        <v>1715</v>
      </c>
      <c r="G410" s="373" t="s">
        <v>1716</v>
      </c>
      <c r="H410" s="372" t="str">
        <f>VLOOKUP(F410,'[2]reporte_padron_nominal - 2021-0'!$S:$AH,15,FALSE)</f>
        <v>TECNICO DE FARMACIA</v>
      </c>
      <c r="I410" s="372" t="str">
        <f>VLOOKUP(F410,'[2]reporte_padron_nominal - 2021-0'!$S:$AH,14,FALSE)</f>
        <v>Técnico superior completo</v>
      </c>
      <c r="J410" s="372" t="str">
        <f>VLOOKUP(F410,'[2]reporte_padron_nominal - 2021-0'!$S:$AH,16,FALSE)</f>
        <v>TITULO</v>
      </c>
      <c r="K410" s="373">
        <v>1</v>
      </c>
      <c r="L410" s="373">
        <v>1</v>
      </c>
      <c r="M410" s="374">
        <f>E410*L410</f>
        <v>1200</v>
      </c>
      <c r="N410" s="375"/>
      <c r="O410" s="376"/>
      <c r="P410" s="374">
        <f>O410*E410</f>
        <v>0</v>
      </c>
    </row>
    <row r="411" spans="1:16" x14ac:dyDescent="0.2">
      <c r="A411" s="501" t="s">
        <v>1111</v>
      </c>
      <c r="B411" s="372" t="s">
        <v>1117</v>
      </c>
      <c r="C411" s="377" t="s">
        <v>104</v>
      </c>
      <c r="D411" s="372" t="s">
        <v>1389</v>
      </c>
      <c r="E411" s="374">
        <v>2500</v>
      </c>
      <c r="F411" s="372" t="s">
        <v>1715</v>
      </c>
      <c r="G411" s="372" t="s">
        <v>1716</v>
      </c>
      <c r="H411" s="372" t="str">
        <f>VLOOKUP(F411,'[2]reporte_padron_nominal - 2021-0'!$S:$AH,15,FALSE)</f>
        <v>TECNICO DE FARMACIA</v>
      </c>
      <c r="I411" s="372" t="str">
        <f>VLOOKUP(F411,'[2]reporte_padron_nominal - 2021-0'!$S:$AH,14,FALSE)</f>
        <v>Técnico superior completo</v>
      </c>
      <c r="J411" s="372" t="str">
        <f>VLOOKUP(F411,'[2]reporte_padron_nominal - 2021-0'!$S:$AH,16,FALSE)</f>
        <v>TITULO</v>
      </c>
      <c r="K411" s="373">
        <v>1</v>
      </c>
      <c r="L411" s="373">
        <v>2</v>
      </c>
      <c r="M411" s="372">
        <v>5129.0300000000007</v>
      </c>
      <c r="N411" s="379">
        <v>3</v>
      </c>
      <c r="O411" s="376">
        <v>4</v>
      </c>
      <c r="P411" s="374">
        <v>8251.61</v>
      </c>
    </row>
    <row r="412" spans="1:16" x14ac:dyDescent="0.2">
      <c r="A412" s="501" t="s">
        <v>1111</v>
      </c>
      <c r="B412" s="372" t="s">
        <v>1112</v>
      </c>
      <c r="C412" s="372" t="s">
        <v>104</v>
      </c>
      <c r="D412" s="373" t="s">
        <v>1118</v>
      </c>
      <c r="E412" s="374">
        <v>2200</v>
      </c>
      <c r="F412" s="373" t="s">
        <v>1717</v>
      </c>
      <c r="G412" s="373" t="s">
        <v>1718</v>
      </c>
      <c r="H412" s="372" t="str">
        <f>VLOOKUP(F412,'[2]reporte_padron_nominal - 2021-0'!$S:$AH,15,FALSE)</f>
        <v>ENFERMERA(O)</v>
      </c>
      <c r="I412" s="372" t="str">
        <f>VLOOKUP(F412,'[2]reporte_padron_nominal - 2021-0'!$S:$AH,14,FALSE)</f>
        <v>Superior completo</v>
      </c>
      <c r="J412" s="372" t="str">
        <f>VLOOKUP(F412,'[2]reporte_padron_nominal - 2021-0'!$S:$AH,16,FALSE)</f>
        <v>TITULO</v>
      </c>
      <c r="K412" s="373">
        <v>4</v>
      </c>
      <c r="L412" s="373">
        <v>12</v>
      </c>
      <c r="M412" s="374">
        <f>E412*L412</f>
        <v>26400</v>
      </c>
      <c r="N412" s="379">
        <v>3</v>
      </c>
      <c r="O412" s="376">
        <v>6</v>
      </c>
      <c r="P412" s="374">
        <f>O412*E412</f>
        <v>13200</v>
      </c>
    </row>
    <row r="413" spans="1:16" x14ac:dyDescent="0.2">
      <c r="A413" s="501" t="s">
        <v>1111</v>
      </c>
      <c r="B413" s="372" t="s">
        <v>1112</v>
      </c>
      <c r="C413" s="372" t="s">
        <v>104</v>
      </c>
      <c r="D413" s="373" t="s">
        <v>1121</v>
      </c>
      <c r="E413" s="374">
        <v>2800</v>
      </c>
      <c r="F413" s="373" t="s">
        <v>1719</v>
      </c>
      <c r="G413" s="373" t="s">
        <v>1720</v>
      </c>
      <c r="H413" s="373" t="s">
        <v>1121</v>
      </c>
      <c r="I413" s="372" t="s">
        <v>1116</v>
      </c>
      <c r="J413" s="372" t="s">
        <v>769</v>
      </c>
      <c r="K413" s="373">
        <v>1</v>
      </c>
      <c r="L413" s="373">
        <v>1</v>
      </c>
      <c r="M413" s="374">
        <f>E413*L413</f>
        <v>2800</v>
      </c>
      <c r="N413" s="375"/>
      <c r="O413" s="376"/>
      <c r="P413" s="374">
        <f>O413*E413</f>
        <v>0</v>
      </c>
    </row>
    <row r="414" spans="1:16" x14ac:dyDescent="0.2">
      <c r="A414" s="501" t="s">
        <v>1111</v>
      </c>
      <c r="B414" s="372" t="s">
        <v>1112</v>
      </c>
      <c r="C414" s="372" t="s">
        <v>104</v>
      </c>
      <c r="D414" s="373" t="s">
        <v>1721</v>
      </c>
      <c r="E414" s="374">
        <v>1200</v>
      </c>
      <c r="F414" s="373" t="s">
        <v>1722</v>
      </c>
      <c r="G414" s="373" t="s">
        <v>1723</v>
      </c>
      <c r="H414" s="372" t="str">
        <f>VLOOKUP(F414,'[2]reporte_padron_nominal - 2021-0'!$S:$AH,15,FALSE)</f>
        <v>TECNICO EN ENFERMERIA</v>
      </c>
      <c r="I414" s="372" t="str">
        <f>VLOOKUP(F414,'[2]reporte_padron_nominal - 2021-0'!$S:$AH,14,FALSE)</f>
        <v>Técnico superior completo</v>
      </c>
      <c r="J414" s="372" t="str">
        <f>VLOOKUP(F414,'[2]reporte_padron_nominal - 2021-0'!$S:$AH,16,FALSE)</f>
        <v>TITULO</v>
      </c>
      <c r="K414" s="373">
        <v>4</v>
      </c>
      <c r="L414" s="373">
        <v>12</v>
      </c>
      <c r="M414" s="374">
        <f>E414*L414</f>
        <v>14400</v>
      </c>
      <c r="N414" s="379">
        <v>3</v>
      </c>
      <c r="O414" s="376">
        <v>6</v>
      </c>
      <c r="P414" s="374">
        <f>O414*E414</f>
        <v>7200</v>
      </c>
    </row>
    <row r="415" spans="1:16" x14ac:dyDescent="0.2">
      <c r="A415" s="501" t="s">
        <v>1111</v>
      </c>
      <c r="B415" s="372" t="s">
        <v>1112</v>
      </c>
      <c r="C415" s="377" t="s">
        <v>104</v>
      </c>
      <c r="D415" s="379" t="s">
        <v>1154</v>
      </c>
      <c r="E415" s="378">
        <v>2000</v>
      </c>
      <c r="F415" s="377" t="s">
        <v>1724</v>
      </c>
      <c r="G415" s="377" t="s">
        <v>1725</v>
      </c>
      <c r="H415" s="372" t="str">
        <f>VLOOKUP(F415,'[2]reporte_padron_nominal - 2021-0'!$S:$AH,15,FALSE)</f>
        <v>OBSTETRA</v>
      </c>
      <c r="I415" s="372" t="str">
        <f>VLOOKUP(F415,'[2]reporte_padron_nominal - 2021-0'!$S:$AH,14,FALSE)</f>
        <v>Superior completo</v>
      </c>
      <c r="J415" s="372" t="str">
        <f>VLOOKUP(F415,'[2]reporte_padron_nominal - 2021-0'!$S:$AH,16,FALSE)</f>
        <v>TITULO</v>
      </c>
      <c r="K415" s="379"/>
      <c r="L415" s="379"/>
      <c r="M415" s="377"/>
      <c r="N415" s="379">
        <v>3</v>
      </c>
      <c r="O415" s="380">
        <v>6</v>
      </c>
      <c r="P415" s="374">
        <f>O415*E415</f>
        <v>12000</v>
      </c>
    </row>
    <row r="416" spans="1:16" x14ac:dyDescent="0.2">
      <c r="A416" s="501" t="s">
        <v>1111</v>
      </c>
      <c r="B416" s="372" t="s">
        <v>1112</v>
      </c>
      <c r="C416" s="372" t="s">
        <v>104</v>
      </c>
      <c r="D416" s="373" t="s">
        <v>1118</v>
      </c>
      <c r="E416" s="374">
        <v>2000</v>
      </c>
      <c r="F416" s="373" t="s">
        <v>1726</v>
      </c>
      <c r="G416" s="373" t="s">
        <v>1727</v>
      </c>
      <c r="H416" s="372" t="str">
        <f>VLOOKUP(F416,'[2]reporte_padron_nominal - 2021-0'!$S:$AH,15,FALSE)</f>
        <v>ENFERMERA(O)</v>
      </c>
      <c r="I416" s="372" t="str">
        <f>VLOOKUP(F416,'[2]reporte_padron_nominal - 2021-0'!$S:$AH,14,FALSE)</f>
        <v>Superior completo</v>
      </c>
      <c r="J416" s="372" t="str">
        <f>VLOOKUP(F416,'[2]reporte_padron_nominal - 2021-0'!$S:$AH,16,FALSE)</f>
        <v>TITULO</v>
      </c>
      <c r="K416" s="373">
        <v>4</v>
      </c>
      <c r="L416" s="373">
        <v>12</v>
      </c>
      <c r="M416" s="374">
        <f>E416*L416</f>
        <v>24000</v>
      </c>
      <c r="N416" s="379">
        <v>1</v>
      </c>
      <c r="O416" s="376">
        <v>2</v>
      </c>
      <c r="P416" s="374">
        <f>O416*E416</f>
        <v>4000</v>
      </c>
    </row>
    <row r="417" spans="1:16" x14ac:dyDescent="0.2">
      <c r="A417" s="501" t="s">
        <v>1111</v>
      </c>
      <c r="B417" s="372" t="s">
        <v>1117</v>
      </c>
      <c r="C417" s="377" t="s">
        <v>104</v>
      </c>
      <c r="D417" s="372" t="s">
        <v>1118</v>
      </c>
      <c r="E417" s="374">
        <v>4000</v>
      </c>
      <c r="F417" s="372" t="s">
        <v>1726</v>
      </c>
      <c r="G417" s="372" t="s">
        <v>1727</v>
      </c>
      <c r="H417" s="372" t="str">
        <f>VLOOKUP(F417,'[2]reporte_padron_nominal - 2021-0'!$S:$AH,15,FALSE)</f>
        <v>ENFERMERA(O)</v>
      </c>
      <c r="I417" s="372" t="str">
        <f>VLOOKUP(F417,'[2]reporte_padron_nominal - 2021-0'!$S:$AH,14,FALSE)</f>
        <v>Superior completo</v>
      </c>
      <c r="J417" s="372" t="str">
        <f>VLOOKUP(F417,'[2]reporte_padron_nominal - 2021-0'!$S:$AH,16,FALSE)</f>
        <v>TITULO</v>
      </c>
      <c r="K417" s="373"/>
      <c r="L417" s="373" t="s">
        <v>719</v>
      </c>
      <c r="M417" s="372" t="s">
        <v>719</v>
      </c>
      <c r="N417" s="379">
        <v>1</v>
      </c>
      <c r="O417" s="376">
        <v>2</v>
      </c>
      <c r="P417" s="374">
        <v>8000</v>
      </c>
    </row>
    <row r="418" spans="1:16" x14ac:dyDescent="0.2">
      <c r="A418" s="501" t="s">
        <v>1111</v>
      </c>
      <c r="B418" s="372" t="s">
        <v>1117</v>
      </c>
      <c r="C418" s="377" t="s">
        <v>104</v>
      </c>
      <c r="D418" s="372" t="s">
        <v>1129</v>
      </c>
      <c r="E418" s="374">
        <v>2500</v>
      </c>
      <c r="F418" s="372" t="s">
        <v>1728</v>
      </c>
      <c r="G418" s="372" t="s">
        <v>1729</v>
      </c>
      <c r="H418" s="372" t="str">
        <f>VLOOKUP(F418,'[2]reporte_padron_nominal - 2021-0'!$S:$AH,15,FALSE)</f>
        <v>TECNICO DE FARMACIA</v>
      </c>
      <c r="I418" s="372" t="str">
        <f>VLOOKUP(F418,'[2]reporte_padron_nominal - 2021-0'!$S:$AH,14,FALSE)</f>
        <v>Técnico superior completo</v>
      </c>
      <c r="J418" s="372" t="str">
        <f>VLOOKUP(F418,'[2]reporte_padron_nominal - 2021-0'!$S:$AH,16,FALSE)</f>
        <v>TITULO</v>
      </c>
      <c r="K418" s="373"/>
      <c r="L418" s="373" t="s">
        <v>719</v>
      </c>
      <c r="M418" s="372" t="s">
        <v>719</v>
      </c>
      <c r="N418" s="379">
        <v>1</v>
      </c>
      <c r="O418" s="376">
        <v>2</v>
      </c>
      <c r="P418" s="374">
        <v>3800</v>
      </c>
    </row>
    <row r="419" spans="1:16" x14ac:dyDescent="0.2">
      <c r="A419" s="501" t="s">
        <v>1111</v>
      </c>
      <c r="B419" s="372" t="s">
        <v>1112</v>
      </c>
      <c r="C419" s="372" t="s">
        <v>104</v>
      </c>
      <c r="D419" s="373" t="s">
        <v>1138</v>
      </c>
      <c r="E419" s="374">
        <v>2000</v>
      </c>
      <c r="F419" s="373" t="s">
        <v>1730</v>
      </c>
      <c r="G419" s="373" t="s">
        <v>1731</v>
      </c>
      <c r="H419" s="373" t="s">
        <v>1138</v>
      </c>
      <c r="I419" s="372" t="s">
        <v>1116</v>
      </c>
      <c r="J419" s="372" t="s">
        <v>769</v>
      </c>
      <c r="K419" s="373">
        <v>4</v>
      </c>
      <c r="L419" s="373">
        <v>11</v>
      </c>
      <c r="M419" s="374">
        <f>E419*L419</f>
        <v>22000</v>
      </c>
      <c r="N419" s="375"/>
      <c r="O419" s="376"/>
      <c r="P419" s="374">
        <f>O419*E419</f>
        <v>0</v>
      </c>
    </row>
    <row r="420" spans="1:16" x14ac:dyDescent="0.2">
      <c r="A420" s="501" t="s">
        <v>1111</v>
      </c>
      <c r="B420" s="372" t="s">
        <v>1112</v>
      </c>
      <c r="C420" s="372" t="s">
        <v>104</v>
      </c>
      <c r="D420" s="373" t="s">
        <v>1193</v>
      </c>
      <c r="E420" s="374">
        <v>1200</v>
      </c>
      <c r="F420" s="373" t="s">
        <v>1732</v>
      </c>
      <c r="G420" s="373" t="s">
        <v>1733</v>
      </c>
      <c r="H420" s="372" t="str">
        <f>VLOOKUP(F420,'[2]reporte_padron_nominal - 2021-0'!$S:$AH,15,FALSE)</f>
        <v>TECNICO EN ENFERMERIA</v>
      </c>
      <c r="I420" s="372" t="str">
        <f>VLOOKUP(F420,'[2]reporte_padron_nominal - 2021-0'!$S:$AH,14,FALSE)</f>
        <v>Técnico superior completo</v>
      </c>
      <c r="J420" s="372" t="str">
        <f>VLOOKUP(F420,'[2]reporte_padron_nominal - 2021-0'!$S:$AH,16,FALSE)</f>
        <v>TITULO</v>
      </c>
      <c r="K420" s="373">
        <v>1</v>
      </c>
      <c r="L420" s="373">
        <v>3</v>
      </c>
      <c r="M420" s="374">
        <f>E420*L420</f>
        <v>3600</v>
      </c>
      <c r="N420" s="379">
        <v>3</v>
      </c>
      <c r="O420" s="376">
        <v>6</v>
      </c>
      <c r="P420" s="374">
        <f>O420*E420</f>
        <v>7200</v>
      </c>
    </row>
    <row r="421" spans="1:16" x14ac:dyDescent="0.2">
      <c r="A421" s="501" t="s">
        <v>1111</v>
      </c>
      <c r="B421" s="372" t="s">
        <v>1112</v>
      </c>
      <c r="C421" s="372" t="s">
        <v>104</v>
      </c>
      <c r="D421" s="373" t="s">
        <v>1193</v>
      </c>
      <c r="E421" s="374">
        <v>1200</v>
      </c>
      <c r="F421" s="373" t="s">
        <v>1734</v>
      </c>
      <c r="G421" s="373" t="s">
        <v>1735</v>
      </c>
      <c r="H421" s="372" t="s">
        <v>1172</v>
      </c>
      <c r="I421" s="372" t="str">
        <f>VLOOKUP(F421,'[2]reporte_padron_nominal - 2021-0'!$S:$AH,14,FALSE)</f>
        <v>Secundaria completa</v>
      </c>
      <c r="J421" s="372">
        <f>VLOOKUP(F421,'[2]reporte_padron_nominal - 2021-0'!$S:$AH,16,FALSE)</f>
        <v>0</v>
      </c>
      <c r="K421" s="373">
        <v>1</v>
      </c>
      <c r="L421" s="373">
        <v>1</v>
      </c>
      <c r="M421" s="374">
        <f>E421*L421</f>
        <v>1200</v>
      </c>
      <c r="N421" s="375"/>
      <c r="O421" s="376"/>
      <c r="P421" s="374">
        <f>O421*E421</f>
        <v>0</v>
      </c>
    </row>
    <row r="422" spans="1:16" x14ac:dyDescent="0.2">
      <c r="A422" s="501" t="s">
        <v>1111</v>
      </c>
      <c r="B422" s="372" t="s">
        <v>1117</v>
      </c>
      <c r="C422" s="377" t="s">
        <v>104</v>
      </c>
      <c r="D422" s="372" t="s">
        <v>1193</v>
      </c>
      <c r="E422" s="374">
        <v>2500</v>
      </c>
      <c r="F422" s="372" t="s">
        <v>1734</v>
      </c>
      <c r="G422" s="372" t="s">
        <v>1735</v>
      </c>
      <c r="H422" s="372" t="s">
        <v>1172</v>
      </c>
      <c r="I422" s="372" t="str">
        <f>VLOOKUP(F422,'[2]reporte_padron_nominal - 2021-0'!$S:$AH,14,FALSE)</f>
        <v>Secundaria completa</v>
      </c>
      <c r="J422" s="372">
        <f>VLOOKUP(F422,'[2]reporte_padron_nominal - 2021-0'!$S:$AH,16,FALSE)</f>
        <v>0</v>
      </c>
      <c r="K422" s="373"/>
      <c r="L422" s="373" t="s">
        <v>719</v>
      </c>
      <c r="M422" s="372" t="s">
        <v>719</v>
      </c>
      <c r="N422" s="379">
        <v>1</v>
      </c>
      <c r="O422" s="376">
        <v>2</v>
      </c>
      <c r="P422" s="374">
        <v>5000</v>
      </c>
    </row>
    <row r="423" spans="1:16" x14ac:dyDescent="0.2">
      <c r="A423" s="501" t="s">
        <v>1111</v>
      </c>
      <c r="B423" s="372" t="s">
        <v>1117</v>
      </c>
      <c r="C423" s="377" t="s">
        <v>104</v>
      </c>
      <c r="D423" s="372" t="s">
        <v>844</v>
      </c>
      <c r="E423" s="374">
        <v>8000</v>
      </c>
      <c r="F423" s="372" t="s">
        <v>1736</v>
      </c>
      <c r="G423" s="372" t="s">
        <v>1737</v>
      </c>
      <c r="H423" s="372" t="s">
        <v>844</v>
      </c>
      <c r="I423" s="372" t="s">
        <v>1116</v>
      </c>
      <c r="J423" s="372" t="s">
        <v>769</v>
      </c>
      <c r="K423" s="373">
        <v>1</v>
      </c>
      <c r="L423" s="373">
        <v>1</v>
      </c>
      <c r="M423" s="372">
        <v>9000</v>
      </c>
      <c r="N423" s="375"/>
      <c r="O423" s="376" t="s">
        <v>719</v>
      </c>
      <c r="P423" s="374" t="s">
        <v>719</v>
      </c>
    </row>
    <row r="424" spans="1:16" x14ac:dyDescent="0.2">
      <c r="A424" s="501" t="s">
        <v>1111</v>
      </c>
      <c r="B424" s="372" t="s">
        <v>1112</v>
      </c>
      <c r="C424" s="372" t="s">
        <v>104</v>
      </c>
      <c r="D424" s="373" t="s">
        <v>1118</v>
      </c>
      <c r="E424" s="374">
        <v>2000</v>
      </c>
      <c r="F424" s="373" t="s">
        <v>1738</v>
      </c>
      <c r="G424" s="373" t="s">
        <v>1739</v>
      </c>
      <c r="H424" s="372" t="str">
        <f>VLOOKUP(F424,'[2]reporte_padron_nominal - 2021-0'!$S:$AH,15,FALSE)</f>
        <v>ENFERMERA(O)</v>
      </c>
      <c r="I424" s="372" t="str">
        <f>VLOOKUP(F424,'[2]reporte_padron_nominal - 2021-0'!$S:$AH,14,FALSE)</f>
        <v>Superior completo</v>
      </c>
      <c r="J424" s="372" t="str">
        <f>VLOOKUP(F424,'[2]reporte_padron_nominal - 2021-0'!$S:$AH,16,FALSE)</f>
        <v>TITULO</v>
      </c>
      <c r="K424" s="373">
        <v>4</v>
      </c>
      <c r="L424" s="373">
        <v>12</v>
      </c>
      <c r="M424" s="374">
        <f>E424*L424</f>
        <v>24000</v>
      </c>
      <c r="N424" s="379">
        <v>3</v>
      </c>
      <c r="O424" s="376">
        <v>5</v>
      </c>
      <c r="P424" s="374">
        <f>O424*E424</f>
        <v>10000</v>
      </c>
    </row>
    <row r="425" spans="1:16" x14ac:dyDescent="0.2">
      <c r="A425" s="501" t="s">
        <v>1111</v>
      </c>
      <c r="B425" s="372" t="s">
        <v>1117</v>
      </c>
      <c r="C425" s="377" t="s">
        <v>104</v>
      </c>
      <c r="D425" s="372" t="s">
        <v>1193</v>
      </c>
      <c r="E425" s="374">
        <v>2500</v>
      </c>
      <c r="F425" s="372" t="s">
        <v>1740</v>
      </c>
      <c r="G425" s="372" t="s">
        <v>1741</v>
      </c>
      <c r="H425" s="372" t="s">
        <v>1172</v>
      </c>
      <c r="I425" s="372" t="str">
        <f>VLOOKUP(F425,'[2]reporte_padron_nominal - 2021-0'!$S:$AH,14,FALSE)</f>
        <v>Secundaria completa</v>
      </c>
      <c r="J425" s="372">
        <f>VLOOKUP(F425,'[2]reporte_padron_nominal - 2021-0'!$S:$AH,16,FALSE)</f>
        <v>0</v>
      </c>
      <c r="K425" s="373"/>
      <c r="L425" s="373" t="s">
        <v>719</v>
      </c>
      <c r="M425" s="372" t="s">
        <v>719</v>
      </c>
      <c r="N425" s="379">
        <v>1</v>
      </c>
      <c r="O425" s="376">
        <v>1</v>
      </c>
      <c r="P425" s="374">
        <v>2500</v>
      </c>
    </row>
    <row r="426" spans="1:16" x14ac:dyDescent="0.2">
      <c r="A426" s="501" t="s">
        <v>1111</v>
      </c>
      <c r="B426" s="372" t="s">
        <v>1112</v>
      </c>
      <c r="C426" s="372" t="s">
        <v>104</v>
      </c>
      <c r="D426" s="373" t="s">
        <v>1619</v>
      </c>
      <c r="E426" s="374">
        <v>3000</v>
      </c>
      <c r="F426" s="373" t="s">
        <v>1742</v>
      </c>
      <c r="G426" s="373" t="s">
        <v>1743</v>
      </c>
      <c r="H426" s="372" t="s">
        <v>1060</v>
      </c>
      <c r="I426" s="372" t="s">
        <v>1116</v>
      </c>
      <c r="J426" s="372" t="s">
        <v>769</v>
      </c>
      <c r="K426" s="373">
        <v>4</v>
      </c>
      <c r="L426" s="373">
        <v>9</v>
      </c>
      <c r="M426" s="374">
        <f>E426*L426</f>
        <v>27000</v>
      </c>
      <c r="N426" s="375"/>
      <c r="O426" s="376"/>
      <c r="P426" s="374">
        <f>O426*E426</f>
        <v>0</v>
      </c>
    </row>
    <row r="427" spans="1:16" x14ac:dyDescent="0.2">
      <c r="A427" s="501" t="s">
        <v>1111</v>
      </c>
      <c r="B427" s="372" t="s">
        <v>1112</v>
      </c>
      <c r="C427" s="372" t="s">
        <v>104</v>
      </c>
      <c r="D427" s="373" t="s">
        <v>1133</v>
      </c>
      <c r="E427" s="374">
        <v>2000</v>
      </c>
      <c r="F427" s="373" t="s">
        <v>1744</v>
      </c>
      <c r="G427" s="373" t="s">
        <v>1745</v>
      </c>
      <c r="H427" s="372" t="str">
        <f>VLOOKUP(F427,'[2]reporte_padron_nominal - 2021-0'!$S:$AH,15,FALSE)</f>
        <v>OBSTETRA</v>
      </c>
      <c r="I427" s="372" t="str">
        <f>VLOOKUP(F427,'[2]reporte_padron_nominal - 2021-0'!$S:$AH,14,FALSE)</f>
        <v>Superior completo</v>
      </c>
      <c r="J427" s="372" t="str">
        <f>VLOOKUP(F427,'[2]reporte_padron_nominal - 2021-0'!$S:$AH,16,FALSE)</f>
        <v>TITULO</v>
      </c>
      <c r="K427" s="373">
        <v>4</v>
      </c>
      <c r="L427" s="373">
        <v>12</v>
      </c>
      <c r="M427" s="374">
        <f>E427*L427</f>
        <v>24000</v>
      </c>
      <c r="N427" s="379">
        <v>3</v>
      </c>
      <c r="O427" s="376">
        <v>6</v>
      </c>
      <c r="P427" s="374">
        <f>O427*E427</f>
        <v>12000</v>
      </c>
    </row>
    <row r="428" spans="1:16" x14ac:dyDescent="0.2">
      <c r="A428" s="501" t="s">
        <v>1111</v>
      </c>
      <c r="B428" s="372" t="s">
        <v>1117</v>
      </c>
      <c r="C428" s="377" t="s">
        <v>104</v>
      </c>
      <c r="D428" s="372" t="s">
        <v>1129</v>
      </c>
      <c r="E428" s="374">
        <v>2500</v>
      </c>
      <c r="F428" s="372" t="s">
        <v>1746</v>
      </c>
      <c r="G428" s="372" t="s">
        <v>1747</v>
      </c>
      <c r="H428" s="372" t="s">
        <v>1129</v>
      </c>
      <c r="I428" s="372" t="str">
        <f>VLOOKUP(F428,'[2]reporte_padron_nominal - 2021-0'!$S:$AH,14,FALSE)</f>
        <v>Técnico superior completo</v>
      </c>
      <c r="J428" s="372">
        <f>VLOOKUP(F428,'[2]reporte_padron_nominal - 2021-0'!$S:$AH,16,FALSE)</f>
        <v>0</v>
      </c>
      <c r="K428" s="373"/>
      <c r="L428" s="373" t="s">
        <v>719</v>
      </c>
      <c r="M428" s="372" t="s">
        <v>719</v>
      </c>
      <c r="N428" s="379">
        <v>1</v>
      </c>
      <c r="O428" s="376">
        <v>1</v>
      </c>
      <c r="P428" s="374">
        <v>2300</v>
      </c>
    </row>
    <row r="429" spans="1:16" x14ac:dyDescent="0.2">
      <c r="A429" s="501" t="s">
        <v>1111</v>
      </c>
      <c r="B429" s="372" t="s">
        <v>1112</v>
      </c>
      <c r="C429" s="372" t="s">
        <v>104</v>
      </c>
      <c r="D429" s="373" t="s">
        <v>1270</v>
      </c>
      <c r="E429" s="374">
        <v>2100</v>
      </c>
      <c r="F429" s="373" t="s">
        <v>1748</v>
      </c>
      <c r="G429" s="373" t="s">
        <v>1749</v>
      </c>
      <c r="H429" s="372" t="str">
        <f>VLOOKUP(F429,'[2]reporte_padron_nominal - 2021-0'!$S:$AH,15,FALSE)</f>
        <v>TRABAJADOR(A) SOCIAL</v>
      </c>
      <c r="I429" s="372" t="str">
        <f>VLOOKUP(F429,'[2]reporte_padron_nominal - 2021-0'!$S:$AH,14,FALSE)</f>
        <v>Superior completo</v>
      </c>
      <c r="J429" s="372" t="str">
        <f>VLOOKUP(F429,'[2]reporte_padron_nominal - 2021-0'!$S:$AH,16,FALSE)</f>
        <v>TITULO</v>
      </c>
      <c r="K429" s="373">
        <v>1</v>
      </c>
      <c r="L429" s="373">
        <v>2</v>
      </c>
      <c r="M429" s="374">
        <f>E429*L429</f>
        <v>4200</v>
      </c>
      <c r="N429" s="375"/>
      <c r="O429" s="376"/>
      <c r="P429" s="374">
        <f>O429*E429</f>
        <v>0</v>
      </c>
    </row>
    <row r="430" spans="1:16" x14ac:dyDescent="0.2">
      <c r="A430" s="501" t="s">
        <v>1111</v>
      </c>
      <c r="B430" s="372" t="s">
        <v>1112</v>
      </c>
      <c r="C430" s="372" t="s">
        <v>104</v>
      </c>
      <c r="D430" s="373" t="s">
        <v>1219</v>
      </c>
      <c r="E430" s="374">
        <v>1600</v>
      </c>
      <c r="F430" s="373" t="s">
        <v>1750</v>
      </c>
      <c r="G430" s="373" t="s">
        <v>1751</v>
      </c>
      <c r="H430" s="372" t="str">
        <f>VLOOKUP(F430,'[2]reporte_padron_nominal - 2021-0'!$S:$AH,15,FALSE)</f>
        <v>ADMINISTRADOR</v>
      </c>
      <c r="I430" s="372" t="str">
        <f>VLOOKUP(F430,'[2]reporte_padron_nominal - 2021-0'!$S:$AH,14,FALSE)</f>
        <v>Superior completo</v>
      </c>
      <c r="J430" s="372" t="str">
        <f>VLOOKUP(F430,'[2]reporte_padron_nominal - 2021-0'!$S:$AH,16,FALSE)</f>
        <v>TITULO</v>
      </c>
      <c r="K430" s="373">
        <v>4</v>
      </c>
      <c r="L430" s="373">
        <v>12</v>
      </c>
      <c r="M430" s="374">
        <f>E430*L430</f>
        <v>19200</v>
      </c>
      <c r="N430" s="379">
        <v>3</v>
      </c>
      <c r="O430" s="376">
        <v>6</v>
      </c>
      <c r="P430" s="374">
        <f>O430*E430</f>
        <v>9600</v>
      </c>
    </row>
    <row r="431" spans="1:16" x14ac:dyDescent="0.2">
      <c r="A431" s="501" t="s">
        <v>1111</v>
      </c>
      <c r="B431" s="372" t="s">
        <v>1117</v>
      </c>
      <c r="C431" s="377" t="s">
        <v>104</v>
      </c>
      <c r="D431" s="372" t="s">
        <v>1118</v>
      </c>
      <c r="E431" s="374">
        <v>4000</v>
      </c>
      <c r="F431" s="372" t="s">
        <v>1752</v>
      </c>
      <c r="G431" s="372" t="s">
        <v>1753</v>
      </c>
      <c r="H431" s="372" t="str">
        <f>VLOOKUP(F431,'[2]reporte_padron_nominal - 2021-0'!$S:$AH,15,FALSE)</f>
        <v>ENFERMERA(O)</v>
      </c>
      <c r="I431" s="372" t="str">
        <f>VLOOKUP(F431,'[2]reporte_padron_nominal - 2021-0'!$S:$AH,14,FALSE)</f>
        <v>Superior completo</v>
      </c>
      <c r="J431" s="372" t="str">
        <f>VLOOKUP(F431,'[2]reporte_padron_nominal - 2021-0'!$S:$AH,16,FALSE)</f>
        <v>TITULO</v>
      </c>
      <c r="K431" s="373"/>
      <c r="L431" s="373" t="s">
        <v>719</v>
      </c>
      <c r="M431" s="372" t="s">
        <v>719</v>
      </c>
      <c r="N431" s="379">
        <v>1</v>
      </c>
      <c r="O431" s="376">
        <v>2</v>
      </c>
      <c r="P431" s="374">
        <v>6240</v>
      </c>
    </row>
    <row r="432" spans="1:16" x14ac:dyDescent="0.2">
      <c r="A432" s="501" t="s">
        <v>1111</v>
      </c>
      <c r="B432" s="372" t="s">
        <v>1112</v>
      </c>
      <c r="C432" s="372" t="s">
        <v>104</v>
      </c>
      <c r="D432" s="373" t="s">
        <v>1118</v>
      </c>
      <c r="E432" s="374">
        <v>2000</v>
      </c>
      <c r="F432" s="373" t="s">
        <v>1754</v>
      </c>
      <c r="G432" s="373" t="s">
        <v>1755</v>
      </c>
      <c r="H432" s="373" t="s">
        <v>1118</v>
      </c>
      <c r="I432" s="372" t="s">
        <v>1116</v>
      </c>
      <c r="J432" s="372" t="s">
        <v>769</v>
      </c>
      <c r="K432" s="373">
        <v>1</v>
      </c>
      <c r="L432" s="373">
        <v>2</v>
      </c>
      <c r="M432" s="374">
        <f>E432*L432</f>
        <v>4000</v>
      </c>
      <c r="N432" s="375"/>
      <c r="O432" s="376"/>
      <c r="P432" s="374">
        <f>O432*E432</f>
        <v>0</v>
      </c>
    </row>
    <row r="433" spans="1:16" x14ac:dyDescent="0.2">
      <c r="A433" s="501" t="s">
        <v>1111</v>
      </c>
      <c r="B433" s="372" t="s">
        <v>1112</v>
      </c>
      <c r="C433" s="372" t="s">
        <v>104</v>
      </c>
      <c r="D433" s="373" t="s">
        <v>1129</v>
      </c>
      <c r="E433" s="374">
        <v>1200</v>
      </c>
      <c r="F433" s="373" t="s">
        <v>1756</v>
      </c>
      <c r="G433" s="373" t="s">
        <v>1757</v>
      </c>
      <c r="H433" s="372" t="str">
        <f>VLOOKUP(F433,'[2]reporte_padron_nominal - 2021-0'!$S:$AH,15,FALSE)</f>
        <v>TECNICO EN ENFERMERIA</v>
      </c>
      <c r="I433" s="372" t="str">
        <f>VLOOKUP(F433,'[2]reporte_padron_nominal - 2021-0'!$S:$AH,14,FALSE)</f>
        <v>Técnico superior completo</v>
      </c>
      <c r="J433" s="372" t="str">
        <f>VLOOKUP(F433,'[2]reporte_padron_nominal - 2021-0'!$S:$AH,16,FALSE)</f>
        <v>TITULO</v>
      </c>
      <c r="K433" s="373">
        <v>1</v>
      </c>
      <c r="L433" s="373">
        <v>1</v>
      </c>
      <c r="M433" s="374">
        <f>E433*L433</f>
        <v>1200</v>
      </c>
      <c r="N433" s="375"/>
      <c r="O433" s="376"/>
      <c r="P433" s="374">
        <f>O433*E433</f>
        <v>0</v>
      </c>
    </row>
    <row r="434" spans="1:16" x14ac:dyDescent="0.2">
      <c r="A434" s="501" t="s">
        <v>1111</v>
      </c>
      <c r="B434" s="372" t="s">
        <v>1117</v>
      </c>
      <c r="C434" s="377" t="s">
        <v>104</v>
      </c>
      <c r="D434" s="372" t="s">
        <v>1129</v>
      </c>
      <c r="E434" s="374">
        <v>2500</v>
      </c>
      <c r="F434" s="372" t="s">
        <v>1756</v>
      </c>
      <c r="G434" s="372" t="s">
        <v>1757</v>
      </c>
      <c r="H434" s="372" t="str">
        <f>VLOOKUP(F434,'[2]reporte_padron_nominal - 2021-0'!$S:$AH,15,FALSE)</f>
        <v>TECNICO EN ENFERMERIA</v>
      </c>
      <c r="I434" s="372" t="str">
        <f>VLOOKUP(F434,'[2]reporte_padron_nominal - 2021-0'!$S:$AH,14,FALSE)</f>
        <v>Técnico superior completo</v>
      </c>
      <c r="J434" s="372" t="str">
        <f>VLOOKUP(F434,'[2]reporte_padron_nominal - 2021-0'!$S:$AH,16,FALSE)</f>
        <v>TITULO</v>
      </c>
      <c r="K434" s="373">
        <v>1</v>
      </c>
      <c r="L434" s="373">
        <v>3</v>
      </c>
      <c r="M434" s="372">
        <v>9000</v>
      </c>
      <c r="N434" s="379">
        <v>3</v>
      </c>
      <c r="O434" s="376">
        <v>6</v>
      </c>
      <c r="P434" s="374">
        <v>15300</v>
      </c>
    </row>
    <row r="435" spans="1:16" x14ac:dyDescent="0.2">
      <c r="A435" s="501" t="s">
        <v>1111</v>
      </c>
      <c r="B435" s="372" t="s">
        <v>1112</v>
      </c>
      <c r="C435" s="372" t="s">
        <v>104</v>
      </c>
      <c r="D435" s="373" t="s">
        <v>1118</v>
      </c>
      <c r="E435" s="374">
        <v>2200</v>
      </c>
      <c r="F435" s="373" t="s">
        <v>1758</v>
      </c>
      <c r="G435" s="373" t="s">
        <v>1759</v>
      </c>
      <c r="H435" s="372" t="str">
        <f>VLOOKUP(F435,'[2]reporte_padron_nominal - 2021-0'!$S:$AH,15,FALSE)</f>
        <v>ENFERMERA(O)</v>
      </c>
      <c r="I435" s="372" t="str">
        <f>VLOOKUP(F435,'[2]reporte_padron_nominal - 2021-0'!$S:$AH,14,FALSE)</f>
        <v>Superior completo</v>
      </c>
      <c r="J435" s="372" t="str">
        <f>VLOOKUP(F435,'[2]reporte_padron_nominal - 2021-0'!$S:$AH,16,FALSE)</f>
        <v>TITULO</v>
      </c>
      <c r="K435" s="373">
        <v>4</v>
      </c>
      <c r="L435" s="373">
        <v>12</v>
      </c>
      <c r="M435" s="374">
        <f>E435*L435</f>
        <v>26400</v>
      </c>
      <c r="N435" s="379">
        <v>3</v>
      </c>
      <c r="O435" s="376">
        <v>6</v>
      </c>
      <c r="P435" s="374">
        <f>O435*E435</f>
        <v>13200</v>
      </c>
    </row>
    <row r="436" spans="1:16" x14ac:dyDescent="0.2">
      <c r="A436" s="501" t="s">
        <v>1111</v>
      </c>
      <c r="B436" s="372" t="s">
        <v>1112</v>
      </c>
      <c r="C436" s="377" t="s">
        <v>104</v>
      </c>
      <c r="D436" s="379" t="s">
        <v>1121</v>
      </c>
      <c r="E436" s="378">
        <v>2500</v>
      </c>
      <c r="F436" s="377" t="s">
        <v>1760</v>
      </c>
      <c r="G436" s="377" t="s">
        <v>1761</v>
      </c>
      <c r="H436" s="372" t="str">
        <f>VLOOKUP(F436,'[2]reporte_padron_nominal - 2021-0'!$S:$AH,15,FALSE)</f>
        <v>PSICOLOGO</v>
      </c>
      <c r="I436" s="372" t="str">
        <f>VLOOKUP(F436,'[2]reporte_padron_nominal - 2021-0'!$S:$AH,14,FALSE)</f>
        <v>Superior completo</v>
      </c>
      <c r="J436" s="372" t="str">
        <f>VLOOKUP(F436,'[2]reporte_padron_nominal - 2021-0'!$S:$AH,16,FALSE)</f>
        <v>TITULO</v>
      </c>
      <c r="K436" s="379"/>
      <c r="L436" s="379"/>
      <c r="M436" s="377"/>
      <c r="N436" s="379">
        <v>1</v>
      </c>
      <c r="O436" s="380">
        <v>1</v>
      </c>
      <c r="P436" s="374">
        <f>O436*E436</f>
        <v>2500</v>
      </c>
    </row>
    <row r="437" spans="1:16" x14ac:dyDescent="0.2">
      <c r="A437" s="501" t="s">
        <v>1111</v>
      </c>
      <c r="B437" s="372" t="s">
        <v>1112</v>
      </c>
      <c r="C437" s="372" t="s">
        <v>104</v>
      </c>
      <c r="D437" s="373" t="s">
        <v>1126</v>
      </c>
      <c r="E437" s="374">
        <v>930</v>
      </c>
      <c r="F437" s="373" t="s">
        <v>1762</v>
      </c>
      <c r="G437" s="373" t="s">
        <v>1763</v>
      </c>
      <c r="H437" s="372" t="s">
        <v>1172</v>
      </c>
      <c r="I437" s="372" t="str">
        <f>VLOOKUP(F437,'[2]reporte_padron_nominal - 2021-0'!$S:$AH,14,FALSE)</f>
        <v>Técnico superior completo</v>
      </c>
      <c r="J437" s="372" t="str">
        <f>VLOOKUP(F437,'[2]reporte_padron_nominal - 2021-0'!$S:$AH,16,FALSE)</f>
        <v>TITULO</v>
      </c>
      <c r="K437" s="373">
        <v>1</v>
      </c>
      <c r="L437" s="373">
        <v>1</v>
      </c>
      <c r="M437" s="374">
        <f>E437*L437</f>
        <v>930</v>
      </c>
      <c r="N437" s="375"/>
      <c r="O437" s="376"/>
      <c r="P437" s="374">
        <f>O437*E437</f>
        <v>0</v>
      </c>
    </row>
    <row r="438" spans="1:16" x14ac:dyDescent="0.2">
      <c r="A438" s="501" t="s">
        <v>1111</v>
      </c>
      <c r="B438" s="372" t="s">
        <v>1112</v>
      </c>
      <c r="C438" s="372" t="s">
        <v>104</v>
      </c>
      <c r="D438" s="373" t="s">
        <v>1154</v>
      </c>
      <c r="E438" s="374">
        <v>2000</v>
      </c>
      <c r="F438" s="373" t="s">
        <v>1764</v>
      </c>
      <c r="G438" s="373" t="s">
        <v>1765</v>
      </c>
      <c r="H438" s="372" t="str">
        <f>VLOOKUP(F438,'[2]reporte_padron_nominal - 2021-0'!$S:$AH,15,FALSE)</f>
        <v>OBSTETRA</v>
      </c>
      <c r="I438" s="372" t="str">
        <f>VLOOKUP(F438,'[2]reporte_padron_nominal - 2021-0'!$S:$AH,14,FALSE)</f>
        <v>Superior completo</v>
      </c>
      <c r="J438" s="372" t="str">
        <f>VLOOKUP(F438,'[2]reporte_padron_nominal - 2021-0'!$S:$AH,16,FALSE)</f>
        <v>TITULO</v>
      </c>
      <c r="K438" s="373">
        <v>1</v>
      </c>
      <c r="L438" s="373">
        <v>1</v>
      </c>
      <c r="M438" s="374">
        <f>E438*L438</f>
        <v>2000</v>
      </c>
      <c r="N438" s="375"/>
      <c r="O438" s="376"/>
      <c r="P438" s="374">
        <f>O438*E438</f>
        <v>0</v>
      </c>
    </row>
    <row r="439" spans="1:16" x14ac:dyDescent="0.2">
      <c r="A439" s="501" t="s">
        <v>1111</v>
      </c>
      <c r="B439" s="372" t="s">
        <v>1117</v>
      </c>
      <c r="C439" s="377" t="s">
        <v>104</v>
      </c>
      <c r="D439" s="372" t="s">
        <v>1133</v>
      </c>
      <c r="E439" s="374">
        <v>4000</v>
      </c>
      <c r="F439" s="372" t="s">
        <v>1764</v>
      </c>
      <c r="G439" s="372" t="s">
        <v>1765</v>
      </c>
      <c r="H439" s="372" t="str">
        <f>VLOOKUP(F439,'[2]reporte_padron_nominal - 2021-0'!$S:$AH,15,FALSE)</f>
        <v>OBSTETRA</v>
      </c>
      <c r="I439" s="372" t="str">
        <f>VLOOKUP(F439,'[2]reporte_padron_nominal - 2021-0'!$S:$AH,14,FALSE)</f>
        <v>Superior completo</v>
      </c>
      <c r="J439" s="372" t="str">
        <f>VLOOKUP(F439,'[2]reporte_padron_nominal - 2021-0'!$S:$AH,16,FALSE)</f>
        <v>TITULO</v>
      </c>
      <c r="K439" s="373">
        <v>3</v>
      </c>
      <c r="L439" s="373">
        <v>4</v>
      </c>
      <c r="M439" s="372">
        <v>16000</v>
      </c>
      <c r="N439" s="379">
        <v>3</v>
      </c>
      <c r="O439" s="376">
        <v>6</v>
      </c>
      <c r="P439" s="374">
        <v>22500</v>
      </c>
    </row>
    <row r="440" spans="1:16" x14ac:dyDescent="0.2">
      <c r="A440" s="501" t="s">
        <v>1111</v>
      </c>
      <c r="B440" s="372" t="s">
        <v>1112</v>
      </c>
      <c r="C440" s="372" t="s">
        <v>104</v>
      </c>
      <c r="D440" s="373" t="s">
        <v>1129</v>
      </c>
      <c r="E440" s="374">
        <v>1200</v>
      </c>
      <c r="F440" s="373" t="s">
        <v>1766</v>
      </c>
      <c r="G440" s="373" t="s">
        <v>1767</v>
      </c>
      <c r="H440" s="372" t="str">
        <f>VLOOKUP(F440,'[2]reporte_padron_nominal - 2021-0'!$S:$AH,15,FALSE)</f>
        <v>TECNICO EN ENFERMERIA</v>
      </c>
      <c r="I440" s="372" t="str">
        <f>VLOOKUP(F440,'[2]reporte_padron_nominal - 2021-0'!$S:$AH,14,FALSE)</f>
        <v>Técnico superior completo</v>
      </c>
      <c r="J440" s="372" t="str">
        <f>VLOOKUP(F440,'[2]reporte_padron_nominal - 2021-0'!$S:$AH,16,FALSE)</f>
        <v>TITULO</v>
      </c>
      <c r="K440" s="373">
        <v>1</v>
      </c>
      <c r="L440" s="373">
        <v>3</v>
      </c>
      <c r="M440" s="374">
        <f>E440*L440</f>
        <v>3600</v>
      </c>
      <c r="N440" s="375"/>
      <c r="O440" s="376"/>
      <c r="P440" s="374">
        <f>O440*E440</f>
        <v>0</v>
      </c>
    </row>
    <row r="441" spans="1:16" x14ac:dyDescent="0.2">
      <c r="A441" s="501" t="s">
        <v>1111</v>
      </c>
      <c r="B441" s="372" t="s">
        <v>1117</v>
      </c>
      <c r="C441" s="377" t="s">
        <v>104</v>
      </c>
      <c r="D441" s="372" t="s">
        <v>1129</v>
      </c>
      <c r="E441" s="374">
        <v>2500</v>
      </c>
      <c r="F441" s="372" t="s">
        <v>1766</v>
      </c>
      <c r="G441" s="372" t="s">
        <v>1767</v>
      </c>
      <c r="H441" s="372" t="str">
        <f>VLOOKUP(F441,'[2]reporte_padron_nominal - 2021-0'!$S:$AH,15,FALSE)</f>
        <v>TECNICO EN ENFERMERIA</v>
      </c>
      <c r="I441" s="372" t="str">
        <f>VLOOKUP(F441,'[2]reporte_padron_nominal - 2021-0'!$S:$AH,14,FALSE)</f>
        <v>Técnico superior completo</v>
      </c>
      <c r="J441" s="372" t="str">
        <f>VLOOKUP(F441,'[2]reporte_padron_nominal - 2021-0'!$S:$AH,16,FALSE)</f>
        <v>TITULO</v>
      </c>
      <c r="K441" s="373">
        <v>4</v>
      </c>
      <c r="L441" s="373">
        <v>7</v>
      </c>
      <c r="M441" s="372">
        <v>18000</v>
      </c>
      <c r="N441" s="379">
        <v>3</v>
      </c>
      <c r="O441" s="376">
        <v>6</v>
      </c>
      <c r="P441" s="374">
        <v>15300</v>
      </c>
    </row>
    <row r="442" spans="1:16" x14ac:dyDescent="0.2">
      <c r="A442" s="501" t="s">
        <v>1111</v>
      </c>
      <c r="B442" s="372" t="s">
        <v>1112</v>
      </c>
      <c r="C442" s="372" t="s">
        <v>104</v>
      </c>
      <c r="D442" s="373" t="s">
        <v>1118</v>
      </c>
      <c r="E442" s="374">
        <v>2000</v>
      </c>
      <c r="F442" s="373" t="s">
        <v>1768</v>
      </c>
      <c r="G442" s="373" t="s">
        <v>1769</v>
      </c>
      <c r="H442" s="372" t="str">
        <f>VLOOKUP(F442,'[2]reporte_padron_nominal - 2021-0'!$S:$AH,15,FALSE)</f>
        <v>ENFERMERA(O)</v>
      </c>
      <c r="I442" s="372" t="str">
        <f>VLOOKUP(F442,'[2]reporte_padron_nominal - 2021-0'!$S:$AH,14,FALSE)</f>
        <v>Superior completo</v>
      </c>
      <c r="J442" s="372" t="str">
        <f>VLOOKUP(F442,'[2]reporte_padron_nominal - 2021-0'!$S:$AH,16,FALSE)</f>
        <v>TITULO</v>
      </c>
      <c r="K442" s="373">
        <v>1</v>
      </c>
      <c r="L442" s="373">
        <v>1</v>
      </c>
      <c r="M442" s="374">
        <f>E442*L442</f>
        <v>2000</v>
      </c>
      <c r="N442" s="379">
        <v>1</v>
      </c>
      <c r="O442" s="376">
        <v>3</v>
      </c>
      <c r="P442" s="374">
        <f>O442*E442</f>
        <v>6000</v>
      </c>
    </row>
    <row r="443" spans="1:16" x14ac:dyDescent="0.2">
      <c r="A443" s="501" t="s">
        <v>1111</v>
      </c>
      <c r="B443" s="372" t="s">
        <v>1117</v>
      </c>
      <c r="C443" s="377" t="s">
        <v>104</v>
      </c>
      <c r="D443" s="372" t="s">
        <v>1118</v>
      </c>
      <c r="E443" s="374">
        <v>4000</v>
      </c>
      <c r="F443" s="372" t="s">
        <v>1768</v>
      </c>
      <c r="G443" s="372" t="s">
        <v>1769</v>
      </c>
      <c r="H443" s="372" t="str">
        <f>VLOOKUP(F443,'[2]reporte_padron_nominal - 2021-0'!$S:$AH,15,FALSE)</f>
        <v>ENFERMERA(O)</v>
      </c>
      <c r="I443" s="372" t="str">
        <f>VLOOKUP(F443,'[2]reporte_padron_nominal - 2021-0'!$S:$AH,14,FALSE)</f>
        <v>Superior completo</v>
      </c>
      <c r="J443" s="372" t="str">
        <f>VLOOKUP(F443,'[2]reporte_padron_nominal - 2021-0'!$S:$AH,16,FALSE)</f>
        <v>TITULO</v>
      </c>
      <c r="K443" s="373">
        <v>1</v>
      </c>
      <c r="L443" s="373">
        <v>3</v>
      </c>
      <c r="M443" s="372">
        <v>9800</v>
      </c>
      <c r="N443" s="375"/>
      <c r="O443" s="376" t="s">
        <v>719</v>
      </c>
      <c r="P443" s="374" t="s">
        <v>719</v>
      </c>
    </row>
    <row r="444" spans="1:16" x14ac:dyDescent="0.2">
      <c r="A444" s="501" t="s">
        <v>1111</v>
      </c>
      <c r="B444" s="372" t="s">
        <v>1117</v>
      </c>
      <c r="C444" s="377" t="s">
        <v>104</v>
      </c>
      <c r="D444" s="372" t="s">
        <v>1129</v>
      </c>
      <c r="E444" s="374">
        <v>2500</v>
      </c>
      <c r="F444" s="372" t="s">
        <v>1770</v>
      </c>
      <c r="G444" s="372" t="s">
        <v>1771</v>
      </c>
      <c r="H444" s="372" t="str">
        <f>VLOOKUP(F444,'[2]reporte_padron_nominal - 2021-0'!$S:$AH,15,FALSE)</f>
        <v>TECNICO EN ENFERMERIA</v>
      </c>
      <c r="I444" s="372" t="str">
        <f>VLOOKUP(F444,'[2]reporte_padron_nominal - 2021-0'!$S:$AH,14,FALSE)</f>
        <v>Técnico superior completo</v>
      </c>
      <c r="J444" s="372" t="str">
        <f>VLOOKUP(F444,'[2]reporte_padron_nominal - 2021-0'!$S:$AH,16,FALSE)</f>
        <v>TITULO</v>
      </c>
      <c r="K444" s="373">
        <v>1</v>
      </c>
      <c r="L444" s="373">
        <v>3</v>
      </c>
      <c r="M444" s="372">
        <v>9000</v>
      </c>
      <c r="N444" s="379">
        <v>3</v>
      </c>
      <c r="O444" s="376">
        <v>6</v>
      </c>
      <c r="P444" s="374">
        <v>15300</v>
      </c>
    </row>
    <row r="445" spans="1:16" x14ac:dyDescent="0.2">
      <c r="A445" s="501" t="s">
        <v>1111</v>
      </c>
      <c r="B445" s="372" t="s">
        <v>1112</v>
      </c>
      <c r="C445" s="377" t="s">
        <v>104</v>
      </c>
      <c r="D445" s="379" t="s">
        <v>1177</v>
      </c>
      <c r="E445" s="378">
        <v>1500</v>
      </c>
      <c r="F445" s="377" t="s">
        <v>1772</v>
      </c>
      <c r="G445" s="377" t="s">
        <v>1773</v>
      </c>
      <c r="H445" s="372" t="str">
        <f>VLOOKUP(F445,'[2]reporte_padron_nominal - 2021-0'!$S:$AH,15,FALSE)</f>
        <v>TECNICO EN ENFERMERIA</v>
      </c>
      <c r="I445" s="372" t="str">
        <f>VLOOKUP(F445,'[2]reporte_padron_nominal - 2021-0'!$S:$AH,14,FALSE)</f>
        <v>Técnico superior completo</v>
      </c>
      <c r="J445" s="372" t="str">
        <f>VLOOKUP(F445,'[2]reporte_padron_nominal - 2021-0'!$S:$AH,16,FALSE)</f>
        <v>TITULO</v>
      </c>
      <c r="K445" s="379"/>
      <c r="L445" s="379"/>
      <c r="M445" s="377"/>
      <c r="N445" s="379">
        <v>1</v>
      </c>
      <c r="O445" s="380">
        <v>1</v>
      </c>
      <c r="P445" s="374">
        <f>O445*E445</f>
        <v>1500</v>
      </c>
    </row>
    <row r="446" spans="1:16" x14ac:dyDescent="0.2">
      <c r="A446" s="501" t="s">
        <v>1111</v>
      </c>
      <c r="B446" s="372" t="s">
        <v>1117</v>
      </c>
      <c r="C446" s="377" t="s">
        <v>104</v>
      </c>
      <c r="D446" s="372" t="s">
        <v>1148</v>
      </c>
      <c r="E446" s="374">
        <v>1500</v>
      </c>
      <c r="F446" s="372" t="s">
        <v>1774</v>
      </c>
      <c r="G446" s="372" t="s">
        <v>1775</v>
      </c>
      <c r="H446" s="372" t="str">
        <f>VLOOKUP(F446,'[2]reporte_padron_nominal - 2021-0'!$S:$AH,15,FALSE)</f>
        <v>TECNICO EN ENFERMERIA</v>
      </c>
      <c r="I446" s="372" t="str">
        <f>VLOOKUP(F446,'[2]reporte_padron_nominal - 2021-0'!$S:$AH,14,FALSE)</f>
        <v>Técnico superior completo</v>
      </c>
      <c r="J446" s="372" t="str">
        <f>VLOOKUP(F446,'[2]reporte_padron_nominal - 2021-0'!$S:$AH,16,FALSE)</f>
        <v>TITULO</v>
      </c>
      <c r="K446" s="373"/>
      <c r="L446" s="373" t="s">
        <v>719</v>
      </c>
      <c r="M446" s="372" t="s">
        <v>719</v>
      </c>
      <c r="N446" s="379">
        <v>1</v>
      </c>
      <c r="O446" s="376">
        <v>1</v>
      </c>
      <c r="P446" s="374">
        <v>1400</v>
      </c>
    </row>
    <row r="447" spans="1:16" x14ac:dyDescent="0.2">
      <c r="A447" s="501" t="s">
        <v>1111</v>
      </c>
      <c r="B447" s="372" t="s">
        <v>1117</v>
      </c>
      <c r="C447" s="377" t="s">
        <v>104</v>
      </c>
      <c r="D447" s="372" t="s">
        <v>1148</v>
      </c>
      <c r="E447" s="374">
        <v>1500</v>
      </c>
      <c r="F447" s="372" t="s">
        <v>1776</v>
      </c>
      <c r="G447" s="372" t="s">
        <v>1777</v>
      </c>
      <c r="H447" s="372" t="s">
        <v>1148</v>
      </c>
      <c r="I447" s="372"/>
      <c r="J447" s="372"/>
      <c r="K447" s="373"/>
      <c r="L447" s="373" t="s">
        <v>719</v>
      </c>
      <c r="M447" s="372" t="s">
        <v>719</v>
      </c>
      <c r="N447" s="379">
        <v>1</v>
      </c>
      <c r="O447" s="376">
        <v>1</v>
      </c>
      <c r="P447" s="374">
        <v>1400</v>
      </c>
    </row>
    <row r="448" spans="1:16" x14ac:dyDescent="0.2">
      <c r="A448" s="501" t="s">
        <v>1111</v>
      </c>
      <c r="B448" s="372" t="s">
        <v>1112</v>
      </c>
      <c r="C448" s="372" t="s">
        <v>104</v>
      </c>
      <c r="D448" s="373" t="s">
        <v>925</v>
      </c>
      <c r="E448" s="374">
        <v>2000</v>
      </c>
      <c r="F448" s="373" t="s">
        <v>1778</v>
      </c>
      <c r="G448" s="373" t="s">
        <v>1779</v>
      </c>
      <c r="H448" s="372" t="str">
        <f>VLOOKUP(F448,'[2]reporte_padron_nominal - 2021-0'!$S:$AH,15,FALSE)</f>
        <v>CIENCIAS DE LA COMUNICACION</v>
      </c>
      <c r="I448" s="372" t="str">
        <f>VLOOKUP(F448,'[2]reporte_padron_nominal - 2021-0'!$S:$AH,14,FALSE)</f>
        <v>Superior completo</v>
      </c>
      <c r="J448" s="372" t="str">
        <f>VLOOKUP(F448,'[2]reporte_padron_nominal - 2021-0'!$S:$AH,16,FALSE)</f>
        <v>TITULO</v>
      </c>
      <c r="K448" s="373">
        <v>4</v>
      </c>
      <c r="L448" s="373">
        <v>12</v>
      </c>
      <c r="M448" s="374">
        <f>E448*L448</f>
        <v>24000</v>
      </c>
      <c r="N448" s="375"/>
      <c r="O448" s="376"/>
      <c r="P448" s="374">
        <f>O448*E448</f>
        <v>0</v>
      </c>
    </row>
    <row r="449" spans="1:16" x14ac:dyDescent="0.2">
      <c r="A449" s="501" t="s">
        <v>1111</v>
      </c>
      <c r="B449" s="372" t="s">
        <v>1117</v>
      </c>
      <c r="C449" s="377" t="s">
        <v>104</v>
      </c>
      <c r="D449" s="372" t="s">
        <v>1133</v>
      </c>
      <c r="E449" s="374">
        <v>4000</v>
      </c>
      <c r="F449" s="372" t="s">
        <v>1780</v>
      </c>
      <c r="G449" s="372" t="s">
        <v>1781</v>
      </c>
      <c r="H449" s="372" t="str">
        <f>VLOOKUP(F449,'[2]reporte_padron_nominal - 2021-0'!$S:$AH,15,FALSE)</f>
        <v>OBSTETRA</v>
      </c>
      <c r="I449" s="372" t="str">
        <f>VLOOKUP(F449,'[2]reporte_padron_nominal - 2021-0'!$S:$AH,14,FALSE)</f>
        <v>Superior completo</v>
      </c>
      <c r="J449" s="372" t="str">
        <f>VLOOKUP(F449,'[2]reporte_padron_nominal - 2021-0'!$S:$AH,16,FALSE)</f>
        <v>TITULO</v>
      </c>
      <c r="K449" s="373">
        <v>3</v>
      </c>
      <c r="L449" s="373">
        <v>4</v>
      </c>
      <c r="M449" s="372">
        <v>16000</v>
      </c>
      <c r="N449" s="379">
        <v>3</v>
      </c>
      <c r="O449" s="376">
        <v>6</v>
      </c>
      <c r="P449" s="374">
        <v>18500</v>
      </c>
    </row>
    <row r="450" spans="1:16" x14ac:dyDescent="0.2">
      <c r="A450" s="501" t="s">
        <v>1111</v>
      </c>
      <c r="B450" s="372" t="s">
        <v>1112</v>
      </c>
      <c r="C450" s="372" t="s">
        <v>104</v>
      </c>
      <c r="D450" s="373" t="s">
        <v>1331</v>
      </c>
      <c r="E450" s="374">
        <v>1200</v>
      </c>
      <c r="F450" s="373" t="s">
        <v>1782</v>
      </c>
      <c r="G450" s="373" t="s">
        <v>1783</v>
      </c>
      <c r="H450" s="372" t="s">
        <v>1060</v>
      </c>
      <c r="I450" s="372" t="s">
        <v>1334</v>
      </c>
      <c r="J450" s="372" t="s">
        <v>769</v>
      </c>
      <c r="K450" s="373">
        <v>3</v>
      </c>
      <c r="L450" s="373">
        <v>4</v>
      </c>
      <c r="M450" s="374">
        <f>E450*L450</f>
        <v>4800</v>
      </c>
      <c r="N450" s="379">
        <v>1</v>
      </c>
      <c r="O450" s="376">
        <v>1</v>
      </c>
      <c r="P450" s="374">
        <f>O450*E450</f>
        <v>1200</v>
      </c>
    </row>
    <row r="451" spans="1:16" x14ac:dyDescent="0.2">
      <c r="A451" s="501" t="s">
        <v>1111</v>
      </c>
      <c r="B451" s="372" t="s">
        <v>1112</v>
      </c>
      <c r="C451" s="372" t="s">
        <v>104</v>
      </c>
      <c r="D451" s="373" t="s">
        <v>1121</v>
      </c>
      <c r="E451" s="374">
        <v>2500</v>
      </c>
      <c r="F451" s="373" t="s">
        <v>1784</v>
      </c>
      <c r="G451" s="373" t="s">
        <v>1785</v>
      </c>
      <c r="H451" s="372" t="str">
        <f>VLOOKUP(F451,'[2]reporte_padron_nominal - 2021-0'!$S:$AH,15,FALSE)</f>
        <v>PSICOLOGO</v>
      </c>
      <c r="I451" s="372" t="str">
        <f>VLOOKUP(F451,'[2]reporte_padron_nominal - 2021-0'!$S:$AH,14,FALSE)</f>
        <v>Superior completo</v>
      </c>
      <c r="J451" s="372" t="str">
        <f>VLOOKUP(F451,'[2]reporte_padron_nominal - 2021-0'!$S:$AH,16,FALSE)</f>
        <v>TITULO</v>
      </c>
      <c r="K451" s="373">
        <v>4</v>
      </c>
      <c r="L451" s="373">
        <v>7</v>
      </c>
      <c r="M451" s="374">
        <f>E451*L451</f>
        <v>17500</v>
      </c>
      <c r="N451" s="379">
        <v>3</v>
      </c>
      <c r="O451" s="376">
        <v>6</v>
      </c>
      <c r="P451" s="374">
        <f>O451*E451</f>
        <v>15000</v>
      </c>
    </row>
    <row r="452" spans="1:16" x14ac:dyDescent="0.2">
      <c r="A452" s="501" t="s">
        <v>1111</v>
      </c>
      <c r="B452" s="372" t="s">
        <v>1117</v>
      </c>
      <c r="C452" s="377" t="s">
        <v>104</v>
      </c>
      <c r="D452" s="372" t="s">
        <v>1721</v>
      </c>
      <c r="E452" s="374">
        <v>2500</v>
      </c>
      <c r="F452" s="372" t="s">
        <v>1786</v>
      </c>
      <c r="G452" s="372" t="s">
        <v>1787</v>
      </c>
      <c r="H452" s="372" t="str">
        <f>VLOOKUP(F452,'[2]reporte_padron_nominal - 2021-0'!$S:$AH,15,FALSE)</f>
        <v>TECNICO LABORATORISTA</v>
      </c>
      <c r="I452" s="372" t="str">
        <f>VLOOKUP(F452,'[2]reporte_padron_nominal - 2021-0'!$S:$AH,14,FALSE)</f>
        <v>Técnico superior completo</v>
      </c>
      <c r="J452" s="372" t="str">
        <f>VLOOKUP(F452,'[2]reporte_padron_nominal - 2021-0'!$S:$AH,16,FALSE)</f>
        <v>TITULO</v>
      </c>
      <c r="K452" s="373">
        <v>1</v>
      </c>
      <c r="L452" s="373">
        <v>3</v>
      </c>
      <c r="M452" s="372">
        <v>9000</v>
      </c>
      <c r="N452" s="379">
        <v>3</v>
      </c>
      <c r="O452" s="376">
        <v>6</v>
      </c>
      <c r="P452" s="374">
        <v>15300</v>
      </c>
    </row>
    <row r="453" spans="1:16" x14ac:dyDescent="0.2">
      <c r="A453" s="501" t="s">
        <v>1111</v>
      </c>
      <c r="B453" s="372" t="s">
        <v>1117</v>
      </c>
      <c r="C453" s="377" t="s">
        <v>104</v>
      </c>
      <c r="D453" s="372" t="s">
        <v>1118</v>
      </c>
      <c r="E453" s="374">
        <v>4000</v>
      </c>
      <c r="F453" s="372" t="s">
        <v>1788</v>
      </c>
      <c r="G453" s="372" t="s">
        <v>1789</v>
      </c>
      <c r="H453" s="372" t="s">
        <v>1118</v>
      </c>
      <c r="I453" s="372" t="s">
        <v>1116</v>
      </c>
      <c r="J453" s="372" t="s">
        <v>769</v>
      </c>
      <c r="K453" s="373">
        <v>1</v>
      </c>
      <c r="L453" s="373">
        <v>3</v>
      </c>
      <c r="M453" s="372">
        <v>12000</v>
      </c>
      <c r="N453" s="379">
        <v>3</v>
      </c>
      <c r="O453" s="376">
        <v>4</v>
      </c>
      <c r="P453" s="374">
        <v>14500</v>
      </c>
    </row>
    <row r="454" spans="1:16" x14ac:dyDescent="0.2">
      <c r="A454" s="501" t="s">
        <v>1111</v>
      </c>
      <c r="B454" s="372" t="s">
        <v>1112</v>
      </c>
      <c r="C454" s="372" t="s">
        <v>104</v>
      </c>
      <c r="D454" s="373" t="s">
        <v>1790</v>
      </c>
      <c r="E454" s="374">
        <v>4000</v>
      </c>
      <c r="F454" s="373" t="s">
        <v>1791</v>
      </c>
      <c r="G454" s="373" t="s">
        <v>1792</v>
      </c>
      <c r="H454" s="372" t="s">
        <v>1793</v>
      </c>
      <c r="I454" s="372" t="s">
        <v>1116</v>
      </c>
      <c r="J454" s="372" t="s">
        <v>769</v>
      </c>
      <c r="K454" s="373">
        <v>4</v>
      </c>
      <c r="L454" s="373">
        <v>9</v>
      </c>
      <c r="M454" s="374">
        <f>E454*L454</f>
        <v>36000</v>
      </c>
      <c r="N454" s="375"/>
      <c r="O454" s="376"/>
      <c r="P454" s="374">
        <f>O454*E454</f>
        <v>0</v>
      </c>
    </row>
    <row r="455" spans="1:16" x14ac:dyDescent="0.2">
      <c r="A455" s="501" t="s">
        <v>1111</v>
      </c>
      <c r="B455" s="372" t="s">
        <v>1117</v>
      </c>
      <c r="C455" s="377" t="s">
        <v>104</v>
      </c>
      <c r="D455" s="372" t="s">
        <v>1129</v>
      </c>
      <c r="E455" s="374">
        <v>2500</v>
      </c>
      <c r="F455" s="372" t="s">
        <v>1794</v>
      </c>
      <c r="G455" s="372" t="s">
        <v>1795</v>
      </c>
      <c r="H455" s="372" t="str">
        <f>VLOOKUP(F455,'[2]reporte_padron_nominal - 2021-0'!$S:$AH,15,FALSE)</f>
        <v>TECNICO EN ENFERMERIA</v>
      </c>
      <c r="I455" s="372" t="str">
        <f>VLOOKUP(F455,'[2]reporte_padron_nominal - 2021-0'!$S:$AH,14,FALSE)</f>
        <v>Técnico superior completo</v>
      </c>
      <c r="J455" s="372" t="str">
        <f>VLOOKUP(F455,'[2]reporte_padron_nominal - 2021-0'!$S:$AH,16,FALSE)</f>
        <v>TITULO</v>
      </c>
      <c r="K455" s="373">
        <v>3</v>
      </c>
      <c r="L455" s="373">
        <v>4</v>
      </c>
      <c r="M455" s="372">
        <v>12000</v>
      </c>
      <c r="N455" s="379">
        <v>3</v>
      </c>
      <c r="O455" s="376">
        <v>6</v>
      </c>
      <c r="P455" s="374">
        <v>15300</v>
      </c>
    </row>
    <row r="456" spans="1:16" x14ac:dyDescent="0.2">
      <c r="A456" s="501" t="s">
        <v>1111</v>
      </c>
      <c r="B456" s="372" t="s">
        <v>1117</v>
      </c>
      <c r="C456" s="377" t="s">
        <v>104</v>
      </c>
      <c r="D456" s="372" t="s">
        <v>1129</v>
      </c>
      <c r="E456" s="374">
        <v>2500</v>
      </c>
      <c r="F456" s="372" t="s">
        <v>1796</v>
      </c>
      <c r="G456" s="372" t="s">
        <v>1797</v>
      </c>
      <c r="H456" s="372" t="str">
        <f>VLOOKUP(F456,'[2]reporte_padron_nominal - 2021-0'!$S:$AH,15,FALSE)</f>
        <v>TECNICO EN ENFERMERIA</v>
      </c>
      <c r="I456" s="372" t="str">
        <f>VLOOKUP(F456,'[2]reporte_padron_nominal - 2021-0'!$S:$AH,14,FALSE)</f>
        <v>Técnico superior completo</v>
      </c>
      <c r="J456" s="372" t="str">
        <f>VLOOKUP(F456,'[2]reporte_padron_nominal - 2021-0'!$S:$AH,16,FALSE)</f>
        <v>TITULO</v>
      </c>
      <c r="K456" s="373">
        <v>1</v>
      </c>
      <c r="L456" s="373">
        <v>1</v>
      </c>
      <c r="M456" s="372">
        <v>3000</v>
      </c>
      <c r="N456" s="375"/>
      <c r="O456" s="376" t="s">
        <v>719</v>
      </c>
      <c r="P456" s="374" t="s">
        <v>719</v>
      </c>
    </row>
    <row r="457" spans="1:16" x14ac:dyDescent="0.2">
      <c r="A457" s="501" t="s">
        <v>1111</v>
      </c>
      <c r="B457" s="372" t="s">
        <v>1112</v>
      </c>
      <c r="C457" s="372" t="s">
        <v>104</v>
      </c>
      <c r="D457" s="373" t="s">
        <v>1263</v>
      </c>
      <c r="E457" s="374">
        <v>2500</v>
      </c>
      <c r="F457" s="373" t="s">
        <v>1798</v>
      </c>
      <c r="G457" s="373" t="s">
        <v>1799</v>
      </c>
      <c r="H457" s="372" t="str">
        <f>VLOOKUP(F457,'[2]reporte_padron_nominal - 2021-0'!$S:$AH,15,FALSE)</f>
        <v>NUTRICIONISTA</v>
      </c>
      <c r="I457" s="372" t="str">
        <f>VLOOKUP(F457,'[2]reporte_padron_nominal - 2021-0'!$S:$AH,14,FALSE)</f>
        <v>Superior completo</v>
      </c>
      <c r="J457" s="372" t="str">
        <f>VLOOKUP(F457,'[2]reporte_padron_nominal - 2021-0'!$S:$AH,16,FALSE)</f>
        <v>TITULO</v>
      </c>
      <c r="K457" s="373">
        <v>4</v>
      </c>
      <c r="L457" s="373">
        <v>12</v>
      </c>
      <c r="M457" s="374">
        <f>E457*L457</f>
        <v>30000</v>
      </c>
      <c r="N457" s="379">
        <v>3</v>
      </c>
      <c r="O457" s="376">
        <v>6</v>
      </c>
      <c r="P457" s="374">
        <f>O457*E457</f>
        <v>15000</v>
      </c>
    </row>
    <row r="458" spans="1:16" x14ac:dyDescent="0.2">
      <c r="A458" s="501" t="s">
        <v>1111</v>
      </c>
      <c r="B458" s="372" t="s">
        <v>1117</v>
      </c>
      <c r="C458" s="377" t="s">
        <v>104</v>
      </c>
      <c r="D458" s="372" t="s">
        <v>1129</v>
      </c>
      <c r="E458" s="374">
        <v>2500</v>
      </c>
      <c r="F458" s="372" t="s">
        <v>1800</v>
      </c>
      <c r="G458" s="372" t="s">
        <v>1801</v>
      </c>
      <c r="H458" s="372" t="str">
        <f>VLOOKUP(F458,'[2]reporte_padron_nominal - 2021-0'!$S:$AH,15,FALSE)</f>
        <v>TECNICO EN ENFERMERIA</v>
      </c>
      <c r="I458" s="372" t="str">
        <f>VLOOKUP(F458,'[2]reporte_padron_nominal - 2021-0'!$S:$AH,14,FALSE)</f>
        <v>Técnico superior completo</v>
      </c>
      <c r="J458" s="372" t="str">
        <f>VLOOKUP(F458,'[2]reporte_padron_nominal - 2021-0'!$S:$AH,16,FALSE)</f>
        <v>TITULO</v>
      </c>
      <c r="K458" s="373">
        <v>3</v>
      </c>
      <c r="L458" s="373">
        <v>4</v>
      </c>
      <c r="M458" s="372">
        <v>12000</v>
      </c>
      <c r="N458" s="379">
        <v>3</v>
      </c>
      <c r="O458" s="376">
        <v>6</v>
      </c>
      <c r="P458" s="374">
        <v>15241.94</v>
      </c>
    </row>
    <row r="459" spans="1:16" x14ac:dyDescent="0.2">
      <c r="A459" s="501" t="s">
        <v>1111</v>
      </c>
      <c r="B459" s="372" t="s">
        <v>1112</v>
      </c>
      <c r="C459" s="372" t="s">
        <v>104</v>
      </c>
      <c r="D459" s="373" t="s">
        <v>1133</v>
      </c>
      <c r="E459" s="374">
        <v>2100</v>
      </c>
      <c r="F459" s="373" t="s">
        <v>1802</v>
      </c>
      <c r="G459" s="373" t="s">
        <v>1803</v>
      </c>
      <c r="H459" s="372" t="str">
        <f>VLOOKUP(F459,'[2]reporte_padron_nominal - 2021-0'!$S:$AH,15,FALSE)</f>
        <v>OBSTETRA</v>
      </c>
      <c r="I459" s="372" t="str">
        <f>VLOOKUP(F459,'[2]reporte_padron_nominal - 2021-0'!$S:$AH,14,FALSE)</f>
        <v>Superior completo</v>
      </c>
      <c r="J459" s="372" t="str">
        <f>VLOOKUP(F459,'[2]reporte_padron_nominal - 2021-0'!$S:$AH,16,FALSE)</f>
        <v>TITULO</v>
      </c>
      <c r="K459" s="373">
        <v>4</v>
      </c>
      <c r="L459" s="373">
        <v>12</v>
      </c>
      <c r="M459" s="374">
        <f>E459*L459</f>
        <v>25200</v>
      </c>
      <c r="N459" s="379">
        <v>3</v>
      </c>
      <c r="O459" s="376">
        <v>6</v>
      </c>
      <c r="P459" s="374">
        <f>O459*E459</f>
        <v>12600</v>
      </c>
    </row>
    <row r="460" spans="1:16" x14ac:dyDescent="0.2">
      <c r="A460" s="501" t="s">
        <v>1111</v>
      </c>
      <c r="B460" s="372" t="s">
        <v>1112</v>
      </c>
      <c r="C460" s="372" t="s">
        <v>104</v>
      </c>
      <c r="D460" s="373" t="s">
        <v>1113</v>
      </c>
      <c r="E460" s="374">
        <v>2000</v>
      </c>
      <c r="F460" s="373" t="s">
        <v>1804</v>
      </c>
      <c r="G460" s="373" t="s">
        <v>1805</v>
      </c>
      <c r="H460" s="372" t="str">
        <f>VLOOKUP(F460,'[2]reporte_padron_nominal - 2021-0'!$S:$AH,15,FALSE)</f>
        <v>CIRUJANO DENTISTA</v>
      </c>
      <c r="I460" s="372" t="str">
        <f>VLOOKUP(F460,'[2]reporte_padron_nominal - 2021-0'!$S:$AH,14,FALSE)</f>
        <v>Superior completo</v>
      </c>
      <c r="J460" s="372" t="str">
        <f>VLOOKUP(F460,'[2]reporte_padron_nominal - 2021-0'!$S:$AH,16,FALSE)</f>
        <v>TITULO</v>
      </c>
      <c r="K460" s="373">
        <v>1</v>
      </c>
      <c r="L460" s="373">
        <v>1</v>
      </c>
      <c r="M460" s="374">
        <f>E460*L460</f>
        <v>2000</v>
      </c>
      <c r="N460" s="375"/>
      <c r="O460" s="376"/>
      <c r="P460" s="374">
        <f>O460*E460</f>
        <v>0</v>
      </c>
    </row>
    <row r="461" spans="1:16" x14ac:dyDescent="0.2">
      <c r="A461" s="501" t="s">
        <v>1111</v>
      </c>
      <c r="B461" s="372" t="s">
        <v>1112</v>
      </c>
      <c r="C461" s="372" t="s">
        <v>104</v>
      </c>
      <c r="D461" s="373" t="s">
        <v>1138</v>
      </c>
      <c r="E461" s="374">
        <v>2000</v>
      </c>
      <c r="F461" s="373" t="s">
        <v>1806</v>
      </c>
      <c r="G461" s="373" t="s">
        <v>1807</v>
      </c>
      <c r="H461" s="373" t="s">
        <v>1138</v>
      </c>
      <c r="I461" s="372" t="s">
        <v>1116</v>
      </c>
      <c r="J461" s="372" t="s">
        <v>769</v>
      </c>
      <c r="K461" s="373">
        <v>3</v>
      </c>
      <c r="L461" s="373">
        <v>4</v>
      </c>
      <c r="M461" s="374">
        <f>E461*L461</f>
        <v>8000</v>
      </c>
      <c r="N461" s="375"/>
      <c r="O461" s="376"/>
      <c r="P461" s="374">
        <f>O461*E461</f>
        <v>0</v>
      </c>
    </row>
    <row r="462" spans="1:16" x14ac:dyDescent="0.2">
      <c r="A462" s="501" t="s">
        <v>1111</v>
      </c>
      <c r="B462" s="372" t="s">
        <v>1112</v>
      </c>
      <c r="C462" s="377" t="s">
        <v>104</v>
      </c>
      <c r="D462" s="379" t="s">
        <v>1118</v>
      </c>
      <c r="E462" s="378">
        <v>1500</v>
      </c>
      <c r="F462" s="377" t="s">
        <v>1808</v>
      </c>
      <c r="G462" s="377" t="s">
        <v>1809</v>
      </c>
      <c r="H462" s="372" t="str">
        <f>VLOOKUP(F462,'[2]reporte_padron_nominal - 2021-0'!$S:$AH,15,FALSE)</f>
        <v>ENFERMERA(O)</v>
      </c>
      <c r="I462" s="372" t="str">
        <f>VLOOKUP(F462,'[2]reporte_padron_nominal - 2021-0'!$S:$AH,14,FALSE)</f>
        <v>Superior completo</v>
      </c>
      <c r="J462" s="372" t="str">
        <f>VLOOKUP(F462,'[2]reporte_padron_nominal - 2021-0'!$S:$AH,16,FALSE)</f>
        <v>TITULO</v>
      </c>
      <c r="K462" s="379"/>
      <c r="L462" s="379"/>
      <c r="M462" s="377"/>
      <c r="N462" s="379">
        <v>1</v>
      </c>
      <c r="O462" s="380">
        <v>2</v>
      </c>
      <c r="P462" s="374">
        <f>O462*E462</f>
        <v>3000</v>
      </c>
    </row>
    <row r="463" spans="1:16" x14ac:dyDescent="0.2">
      <c r="A463" s="501" t="s">
        <v>1111</v>
      </c>
      <c r="B463" s="372" t="s">
        <v>1117</v>
      </c>
      <c r="C463" s="377" t="s">
        <v>104</v>
      </c>
      <c r="D463" s="372" t="s">
        <v>844</v>
      </c>
      <c r="E463" s="374">
        <v>8000</v>
      </c>
      <c r="F463" s="372" t="s">
        <v>1810</v>
      </c>
      <c r="G463" s="372" t="s">
        <v>1811</v>
      </c>
      <c r="H463" s="372" t="str">
        <f>VLOOKUP(F463,'[2]reporte_padron_nominal - 2021-0'!$S:$AH,15,FALSE)</f>
        <v>MEDICO CIRUJANO</v>
      </c>
      <c r="I463" s="372" t="str">
        <f>VLOOKUP(F463,'[2]reporte_padron_nominal - 2021-0'!$S:$AH,14,FALSE)</f>
        <v>Superior completo</v>
      </c>
      <c r="J463" s="372" t="str">
        <f>VLOOKUP(F463,'[2]reporte_padron_nominal - 2021-0'!$S:$AH,16,FALSE)</f>
        <v>TITULO</v>
      </c>
      <c r="K463" s="373"/>
      <c r="L463" s="373" t="s">
        <v>719</v>
      </c>
      <c r="M463" s="372" t="s">
        <v>719</v>
      </c>
      <c r="N463" s="379">
        <v>1</v>
      </c>
      <c r="O463" s="376">
        <v>2</v>
      </c>
      <c r="P463" s="374">
        <v>12160</v>
      </c>
    </row>
    <row r="464" spans="1:16" x14ac:dyDescent="0.2">
      <c r="A464" s="501" t="s">
        <v>1111</v>
      </c>
      <c r="B464" s="372" t="s">
        <v>1112</v>
      </c>
      <c r="C464" s="372" t="s">
        <v>104</v>
      </c>
      <c r="D464" s="373" t="s">
        <v>1301</v>
      </c>
      <c r="E464" s="374">
        <v>1600</v>
      </c>
      <c r="F464" s="373" t="s">
        <v>1812</v>
      </c>
      <c r="G464" s="373" t="s">
        <v>1813</v>
      </c>
      <c r="H464" s="372" t="str">
        <f>VLOOKUP(F464,'[2]reporte_padron_nominal - 2021-0'!$S:$AH,15,FALSE)</f>
        <v>TECNICO ADMINISTRADOR</v>
      </c>
      <c r="I464" s="372" t="str">
        <f>VLOOKUP(F464,'[2]reporte_padron_nominal - 2021-0'!$S:$AH,14,FALSE)</f>
        <v>Técnico superior incompleto</v>
      </c>
      <c r="J464" s="372" t="str">
        <f>VLOOKUP(F464,'[2]reporte_padron_nominal - 2021-0'!$S:$AH,16,FALSE)</f>
        <v>ESTUDIANTE</v>
      </c>
      <c r="K464" s="373">
        <v>4</v>
      </c>
      <c r="L464" s="373">
        <v>12</v>
      </c>
      <c r="M464" s="374">
        <f>E464*L464</f>
        <v>19200</v>
      </c>
      <c r="N464" s="379">
        <v>3</v>
      </c>
      <c r="O464" s="376">
        <v>6</v>
      </c>
      <c r="P464" s="374">
        <f>O464*E464</f>
        <v>9600</v>
      </c>
    </row>
    <row r="465" spans="1:16" x14ac:dyDescent="0.2">
      <c r="A465" s="501" t="s">
        <v>1111</v>
      </c>
      <c r="B465" s="372" t="s">
        <v>1112</v>
      </c>
      <c r="C465" s="372" t="s">
        <v>104</v>
      </c>
      <c r="D465" s="373" t="s">
        <v>1263</v>
      </c>
      <c r="E465" s="374">
        <v>2500</v>
      </c>
      <c r="F465" s="373" t="s">
        <v>1814</v>
      </c>
      <c r="G465" s="373" t="s">
        <v>1815</v>
      </c>
      <c r="H465" s="372" t="str">
        <f>VLOOKUP(F465,'[2]reporte_padron_nominal - 2021-0'!$S:$AH,15,FALSE)</f>
        <v>PSICOLOGO</v>
      </c>
      <c r="I465" s="372" t="str">
        <f>VLOOKUP(F465,'[2]reporte_padron_nominal - 2021-0'!$S:$AH,14,FALSE)</f>
        <v>Superior completo</v>
      </c>
      <c r="J465" s="372" t="str">
        <f>VLOOKUP(F465,'[2]reporte_padron_nominal - 2021-0'!$S:$AH,16,FALSE)</f>
        <v>TITULO</v>
      </c>
      <c r="K465" s="373">
        <v>1</v>
      </c>
      <c r="L465" s="373">
        <v>1</v>
      </c>
      <c r="M465" s="374">
        <f>E465*L465</f>
        <v>2500</v>
      </c>
      <c r="N465" s="379">
        <v>1</v>
      </c>
      <c r="O465" s="376">
        <v>3</v>
      </c>
      <c r="P465" s="374">
        <f>O465*E465</f>
        <v>7500</v>
      </c>
    </row>
    <row r="466" spans="1:16" x14ac:dyDescent="0.2">
      <c r="A466" s="501" t="s">
        <v>1111</v>
      </c>
      <c r="B466" s="372" t="s">
        <v>1112</v>
      </c>
      <c r="C466" s="372" t="s">
        <v>104</v>
      </c>
      <c r="D466" s="373" t="s">
        <v>1816</v>
      </c>
      <c r="E466" s="374">
        <v>2500</v>
      </c>
      <c r="F466" s="373" t="s">
        <v>1817</v>
      </c>
      <c r="G466" s="373" t="s">
        <v>1818</v>
      </c>
      <c r="H466" s="372" t="str">
        <f>VLOOKUP(F466,'[2]reporte_padron_nominal - 2021-0'!$S:$AH,15,FALSE)</f>
        <v>INGENIERO SISTEMAS INFORMATICOS</v>
      </c>
      <c r="I466" s="372" t="str">
        <f>VLOOKUP(F466,'[2]reporte_padron_nominal - 2021-0'!$S:$AH,14,FALSE)</f>
        <v>Superior completo</v>
      </c>
      <c r="J466" s="372" t="str">
        <f>VLOOKUP(F466,'[2]reporte_padron_nominal - 2021-0'!$S:$AH,16,FALSE)</f>
        <v>TITULO</v>
      </c>
      <c r="K466" s="373">
        <v>4</v>
      </c>
      <c r="L466" s="373">
        <v>12</v>
      </c>
      <c r="M466" s="374">
        <f>E466*L466</f>
        <v>30000</v>
      </c>
      <c r="N466" s="379">
        <v>3</v>
      </c>
      <c r="O466" s="376">
        <v>6</v>
      </c>
      <c r="P466" s="374">
        <f>O466*E466</f>
        <v>15000</v>
      </c>
    </row>
    <row r="467" spans="1:16" x14ac:dyDescent="0.2">
      <c r="A467" s="501" t="s">
        <v>1111</v>
      </c>
      <c r="B467" s="372" t="s">
        <v>1117</v>
      </c>
      <c r="C467" s="377" t="s">
        <v>104</v>
      </c>
      <c r="D467" s="372" t="s">
        <v>1148</v>
      </c>
      <c r="E467" s="374">
        <v>1500</v>
      </c>
      <c r="F467" s="372" t="s">
        <v>1819</v>
      </c>
      <c r="G467" s="372" t="s">
        <v>1820</v>
      </c>
      <c r="H467" s="372" t="str">
        <f>VLOOKUP(F467,'[2]reporte_padron_nominal - 2021-0'!$S:$AH,15,FALSE)</f>
        <v>TECNICO EN ENFERMERIA</v>
      </c>
      <c r="I467" s="372" t="str">
        <f>VLOOKUP(F467,'[2]reporte_padron_nominal - 2021-0'!$S:$AH,14,FALSE)</f>
        <v>Técnico superior completo</v>
      </c>
      <c r="J467" s="372" t="str">
        <f>VLOOKUP(F467,'[2]reporte_padron_nominal - 2021-0'!$S:$AH,16,FALSE)</f>
        <v>TITULO</v>
      </c>
      <c r="K467" s="373"/>
      <c r="L467" s="373" t="s">
        <v>719</v>
      </c>
      <c r="M467" s="372" t="s">
        <v>719</v>
      </c>
      <c r="N467" s="379">
        <v>1</v>
      </c>
      <c r="O467" s="376">
        <v>2</v>
      </c>
      <c r="P467" s="374">
        <v>2820</v>
      </c>
    </row>
    <row r="468" spans="1:16" x14ac:dyDescent="0.2">
      <c r="A468" s="501" t="s">
        <v>1111</v>
      </c>
      <c r="B468" s="372" t="s">
        <v>1117</v>
      </c>
      <c r="C468" s="377" t="s">
        <v>104</v>
      </c>
      <c r="D468" s="372" t="s">
        <v>1193</v>
      </c>
      <c r="E468" s="374">
        <v>2500</v>
      </c>
      <c r="F468" s="372" t="s">
        <v>1821</v>
      </c>
      <c r="G468" s="372" t="s">
        <v>1822</v>
      </c>
      <c r="H468" s="372" t="str">
        <f>VLOOKUP(F468,'[2]reporte_padron_nominal - 2021-0'!$S:$AH,15,FALSE)</f>
        <v>TECNICO EN ENFERMERIA</v>
      </c>
      <c r="I468" s="372" t="str">
        <f>VLOOKUP(F468,'[2]reporte_padron_nominal - 2021-0'!$S:$AH,14,FALSE)</f>
        <v>Técnico superior completo</v>
      </c>
      <c r="J468" s="372" t="str">
        <f>VLOOKUP(F468,'[2]reporte_padron_nominal - 2021-0'!$S:$AH,16,FALSE)</f>
        <v>TITULO</v>
      </c>
      <c r="K468" s="373"/>
      <c r="L468" s="373" t="s">
        <v>719</v>
      </c>
      <c r="M468" s="372" t="s">
        <v>719</v>
      </c>
      <c r="N468" s="379">
        <v>1</v>
      </c>
      <c r="O468" s="376">
        <v>2</v>
      </c>
      <c r="P468" s="374">
        <v>5000</v>
      </c>
    </row>
    <row r="469" spans="1:16" x14ac:dyDescent="0.2">
      <c r="A469" s="501" t="s">
        <v>1111</v>
      </c>
      <c r="B469" s="372" t="s">
        <v>1117</v>
      </c>
      <c r="C469" s="377" t="s">
        <v>104</v>
      </c>
      <c r="D469" s="372" t="s">
        <v>1138</v>
      </c>
      <c r="E469" s="374">
        <v>4000</v>
      </c>
      <c r="F469" s="372" t="s">
        <v>1823</v>
      </c>
      <c r="G469" s="372" t="s">
        <v>1824</v>
      </c>
      <c r="H469" s="372" t="s">
        <v>1138</v>
      </c>
      <c r="I469" s="372" t="s">
        <v>1116</v>
      </c>
      <c r="J469" s="372" t="s">
        <v>769</v>
      </c>
      <c r="K469" s="373">
        <v>1</v>
      </c>
      <c r="L469" s="373">
        <v>1</v>
      </c>
      <c r="M469" s="372">
        <v>5500</v>
      </c>
      <c r="N469" s="379">
        <v>1</v>
      </c>
      <c r="O469" s="376">
        <v>3</v>
      </c>
      <c r="P469" s="374">
        <v>14447</v>
      </c>
    </row>
    <row r="470" spans="1:16" x14ac:dyDescent="0.2">
      <c r="A470" s="501" t="s">
        <v>1111</v>
      </c>
      <c r="B470" s="372" t="s">
        <v>1117</v>
      </c>
      <c r="C470" s="377" t="s">
        <v>104</v>
      </c>
      <c r="D470" s="372" t="s">
        <v>1129</v>
      </c>
      <c r="E470" s="374">
        <v>2500</v>
      </c>
      <c r="F470" s="372" t="s">
        <v>1825</v>
      </c>
      <c r="G470" s="372" t="s">
        <v>1826</v>
      </c>
      <c r="H470" s="372" t="str">
        <f>VLOOKUP(F470,'[2]reporte_padron_nominal - 2021-0'!$S:$AH,15,FALSE)</f>
        <v>TECNICO EN ENFERMERIA</v>
      </c>
      <c r="I470" s="372" t="str">
        <f>VLOOKUP(F470,'[2]reporte_padron_nominal - 2021-0'!$S:$AH,14,FALSE)</f>
        <v>Técnico superior completo</v>
      </c>
      <c r="J470" s="372" t="str">
        <f>VLOOKUP(F470,'[2]reporte_padron_nominal - 2021-0'!$S:$AH,16,FALSE)</f>
        <v>TITULO</v>
      </c>
      <c r="K470" s="373"/>
      <c r="L470" s="373" t="s">
        <v>719</v>
      </c>
      <c r="M470" s="372" t="s">
        <v>719</v>
      </c>
      <c r="N470" s="379">
        <v>1</v>
      </c>
      <c r="O470" s="376">
        <v>1</v>
      </c>
      <c r="P470" s="374">
        <v>2300</v>
      </c>
    </row>
    <row r="471" spans="1:16" x14ac:dyDescent="0.2">
      <c r="A471" s="501" t="s">
        <v>1111</v>
      </c>
      <c r="B471" s="372" t="s">
        <v>1117</v>
      </c>
      <c r="C471" s="377" t="s">
        <v>104</v>
      </c>
      <c r="D471" s="372" t="s">
        <v>1129</v>
      </c>
      <c r="E471" s="374">
        <v>2500</v>
      </c>
      <c r="F471" s="372" t="s">
        <v>1827</v>
      </c>
      <c r="G471" s="372" t="s">
        <v>1828</v>
      </c>
      <c r="H471" s="372" t="str">
        <f>VLOOKUP(F471,'[2]reporte_padron_nominal - 2021-0'!$S:$AH,15,FALSE)</f>
        <v>TECNICO EN ENFERMERIA</v>
      </c>
      <c r="I471" s="372" t="str">
        <f>VLOOKUP(F471,'[2]reporte_padron_nominal - 2021-0'!$S:$AH,14,FALSE)</f>
        <v>Técnico superior completo</v>
      </c>
      <c r="J471" s="372" t="str">
        <f>VLOOKUP(F471,'[2]reporte_padron_nominal - 2021-0'!$S:$AH,16,FALSE)</f>
        <v>TITULO</v>
      </c>
      <c r="K471" s="373"/>
      <c r="L471" s="373" t="s">
        <v>719</v>
      </c>
      <c r="M471" s="372" t="s">
        <v>719</v>
      </c>
      <c r="N471" s="379">
        <v>1</v>
      </c>
      <c r="O471" s="376">
        <v>1</v>
      </c>
      <c r="P471" s="374">
        <v>2300</v>
      </c>
    </row>
    <row r="472" spans="1:16" x14ac:dyDescent="0.2">
      <c r="A472" s="501" t="s">
        <v>1111</v>
      </c>
      <c r="B472" s="372" t="s">
        <v>1117</v>
      </c>
      <c r="C472" s="377" t="s">
        <v>104</v>
      </c>
      <c r="D472" s="372" t="s">
        <v>1829</v>
      </c>
      <c r="E472" s="374">
        <v>4000</v>
      </c>
      <c r="F472" s="372" t="s">
        <v>1830</v>
      </c>
      <c r="G472" s="372" t="s">
        <v>1831</v>
      </c>
      <c r="H472" s="372" t="str">
        <f>VLOOKUP(F472,'[2]reporte_padron_nominal - 2021-0'!$S:$AH,15,FALSE)</f>
        <v>BIOLOGO</v>
      </c>
      <c r="I472" s="372" t="str">
        <f>VLOOKUP(F472,'[2]reporte_padron_nominal - 2021-0'!$S:$AH,14,FALSE)</f>
        <v>Superior completo</v>
      </c>
      <c r="J472" s="372" t="str">
        <f>VLOOKUP(F472,'[2]reporte_padron_nominal - 2021-0'!$S:$AH,16,FALSE)</f>
        <v>TITULO</v>
      </c>
      <c r="K472" s="373"/>
      <c r="L472" s="373" t="s">
        <v>719</v>
      </c>
      <c r="M472" s="372" t="s">
        <v>719</v>
      </c>
      <c r="N472" s="379">
        <v>1</v>
      </c>
      <c r="O472" s="376">
        <v>1</v>
      </c>
      <c r="P472" s="374">
        <v>4000</v>
      </c>
    </row>
    <row r="473" spans="1:16" x14ac:dyDescent="0.2">
      <c r="A473" s="501" t="s">
        <v>1111</v>
      </c>
      <c r="B473" s="372" t="s">
        <v>1112</v>
      </c>
      <c r="C473" s="372" t="s">
        <v>104</v>
      </c>
      <c r="D473" s="373" t="s">
        <v>1832</v>
      </c>
      <c r="E473" s="374">
        <v>1800</v>
      </c>
      <c r="F473" s="373" t="s">
        <v>1833</v>
      </c>
      <c r="G473" s="373" t="s">
        <v>1834</v>
      </c>
      <c r="H473" s="372" t="str">
        <f>VLOOKUP(F473,'[2]reporte_padron_nominal - 2021-0'!$S:$AH,15,FALSE)</f>
        <v>TECNICO DE FARMACIA</v>
      </c>
      <c r="I473" s="372" t="str">
        <f>VLOOKUP(F473,'[2]reporte_padron_nominal - 2021-0'!$S:$AH,14,FALSE)</f>
        <v>Técnico superior completo</v>
      </c>
      <c r="J473" s="372" t="str">
        <f>VLOOKUP(F473,'[2]reporte_padron_nominal - 2021-0'!$S:$AH,16,FALSE)</f>
        <v>TITULO</v>
      </c>
      <c r="K473" s="373">
        <v>4</v>
      </c>
      <c r="L473" s="373">
        <v>12</v>
      </c>
      <c r="M473" s="374">
        <f>E473*L473</f>
        <v>21600</v>
      </c>
      <c r="N473" s="379">
        <v>3</v>
      </c>
      <c r="O473" s="376">
        <v>6</v>
      </c>
      <c r="P473" s="374">
        <f>O473*E473</f>
        <v>10800</v>
      </c>
    </row>
    <row r="474" spans="1:16" x14ac:dyDescent="0.2">
      <c r="A474" s="501" t="s">
        <v>1111</v>
      </c>
      <c r="B474" s="372" t="s">
        <v>1117</v>
      </c>
      <c r="C474" s="377" t="s">
        <v>104</v>
      </c>
      <c r="D474" s="372" t="s">
        <v>1129</v>
      </c>
      <c r="E474" s="374">
        <v>2500</v>
      </c>
      <c r="F474" s="372" t="s">
        <v>1835</v>
      </c>
      <c r="G474" s="372" t="s">
        <v>1836</v>
      </c>
      <c r="H474" s="372" t="s">
        <v>1129</v>
      </c>
      <c r="I474" s="372" t="s">
        <v>1132</v>
      </c>
      <c r="J474" s="372" t="s">
        <v>769</v>
      </c>
      <c r="K474" s="373"/>
      <c r="L474" s="373" t="s">
        <v>719</v>
      </c>
      <c r="M474" s="372" t="s">
        <v>719</v>
      </c>
      <c r="N474" s="379">
        <v>1</v>
      </c>
      <c r="O474" s="376">
        <v>1</v>
      </c>
      <c r="P474" s="374">
        <v>368</v>
      </c>
    </row>
    <row r="475" spans="1:16" x14ac:dyDescent="0.2">
      <c r="A475" s="501" t="s">
        <v>1111</v>
      </c>
      <c r="B475" s="372" t="s">
        <v>1117</v>
      </c>
      <c r="C475" s="377" t="s">
        <v>104</v>
      </c>
      <c r="D475" s="372" t="s">
        <v>1129</v>
      </c>
      <c r="E475" s="374">
        <v>2500</v>
      </c>
      <c r="F475" s="372" t="s">
        <v>1837</v>
      </c>
      <c r="G475" s="372" t="s">
        <v>1838</v>
      </c>
      <c r="H475" s="372" t="s">
        <v>1129</v>
      </c>
      <c r="I475" s="372" t="s">
        <v>1132</v>
      </c>
      <c r="J475" s="372" t="s">
        <v>769</v>
      </c>
      <c r="K475" s="373"/>
      <c r="L475" s="373" t="s">
        <v>719</v>
      </c>
      <c r="M475" s="372" t="s">
        <v>719</v>
      </c>
      <c r="N475" s="379">
        <v>1</v>
      </c>
      <c r="O475" s="376">
        <v>1</v>
      </c>
      <c r="P475" s="374">
        <v>2300</v>
      </c>
    </row>
    <row r="476" spans="1:16" x14ac:dyDescent="0.2">
      <c r="A476" s="501" t="s">
        <v>1111</v>
      </c>
      <c r="B476" s="372" t="s">
        <v>1112</v>
      </c>
      <c r="C476" s="372" t="s">
        <v>104</v>
      </c>
      <c r="D476" s="373" t="s">
        <v>1129</v>
      </c>
      <c r="E476" s="374">
        <v>1200</v>
      </c>
      <c r="F476" s="373" t="s">
        <v>1839</v>
      </c>
      <c r="G476" s="373" t="s">
        <v>1840</v>
      </c>
      <c r="H476" s="372" t="str">
        <f>VLOOKUP(F476,'[2]reporte_padron_nominal - 2021-0'!$S:$AH,15,FALSE)</f>
        <v>TECNICO EN ENFERMERIA</v>
      </c>
      <c r="I476" s="372" t="str">
        <f>VLOOKUP(F476,'[2]reporte_padron_nominal - 2021-0'!$S:$AH,14,FALSE)</f>
        <v>Técnico superior completo</v>
      </c>
      <c r="J476" s="372" t="str">
        <f>VLOOKUP(F476,'[2]reporte_padron_nominal - 2021-0'!$S:$AH,16,FALSE)</f>
        <v>TITULO</v>
      </c>
      <c r="K476" s="373">
        <v>4</v>
      </c>
      <c r="L476" s="373">
        <v>12</v>
      </c>
      <c r="M476" s="374">
        <f>E476*L476</f>
        <v>14400</v>
      </c>
      <c r="N476" s="379">
        <v>3</v>
      </c>
      <c r="O476" s="376">
        <v>6</v>
      </c>
      <c r="P476" s="374">
        <f>O476*E476</f>
        <v>7200</v>
      </c>
    </row>
    <row r="477" spans="1:16" x14ac:dyDescent="0.2">
      <c r="A477" s="501" t="s">
        <v>1111</v>
      </c>
      <c r="B477" s="372" t="s">
        <v>1117</v>
      </c>
      <c r="C477" s="377" t="s">
        <v>104</v>
      </c>
      <c r="D477" s="372" t="s">
        <v>844</v>
      </c>
      <c r="E477" s="374">
        <v>8000</v>
      </c>
      <c r="F477" s="372" t="s">
        <v>1841</v>
      </c>
      <c r="G477" s="372" t="s">
        <v>1842</v>
      </c>
      <c r="H477" s="372" t="str">
        <f>VLOOKUP(F477,'[2]reporte_padron_nominal - 2021-0'!$S:$AH,15,FALSE)</f>
        <v>MEDICO CIRUJANO</v>
      </c>
      <c r="I477" s="372" t="str">
        <f>VLOOKUP(F477,'[2]reporte_padron_nominal - 2021-0'!$S:$AH,14,FALSE)</f>
        <v>Superior completo</v>
      </c>
      <c r="J477" s="372" t="str">
        <f>VLOOKUP(F477,'[2]reporte_padron_nominal - 2021-0'!$S:$AH,16,FALSE)</f>
        <v>TITULO</v>
      </c>
      <c r="K477" s="373">
        <v>3</v>
      </c>
      <c r="L477" s="373">
        <v>4</v>
      </c>
      <c r="M477" s="372">
        <v>36000</v>
      </c>
      <c r="N477" s="379">
        <v>1</v>
      </c>
      <c r="O477" s="376">
        <v>1</v>
      </c>
      <c r="P477" s="374">
        <v>9000</v>
      </c>
    </row>
    <row r="478" spans="1:16" x14ac:dyDescent="0.2">
      <c r="A478" s="501" t="s">
        <v>1111</v>
      </c>
      <c r="B478" s="372" t="s">
        <v>1117</v>
      </c>
      <c r="C478" s="377" t="s">
        <v>104</v>
      </c>
      <c r="D478" s="372" t="s">
        <v>1129</v>
      </c>
      <c r="E478" s="374">
        <v>2500</v>
      </c>
      <c r="F478" s="372" t="s">
        <v>1843</v>
      </c>
      <c r="G478" s="372" t="s">
        <v>1844</v>
      </c>
      <c r="H478" s="372" t="str">
        <f>VLOOKUP(F478,'[2]reporte_padron_nominal - 2021-0'!$S:$AH,15,FALSE)</f>
        <v>CIRUJANO DENTISTA</v>
      </c>
      <c r="I478" s="372" t="str">
        <f>VLOOKUP(F478,'[2]reporte_padron_nominal - 2021-0'!$S:$AH,14,FALSE)</f>
        <v>Superior completo</v>
      </c>
      <c r="J478" s="372" t="str">
        <f>VLOOKUP(F478,'[2]reporte_padron_nominal - 2021-0'!$S:$AH,16,FALSE)</f>
        <v>TITULO</v>
      </c>
      <c r="K478" s="373"/>
      <c r="L478" s="373" t="s">
        <v>719</v>
      </c>
      <c r="M478" s="372" t="s">
        <v>719</v>
      </c>
      <c r="N478" s="379">
        <v>1</v>
      </c>
      <c r="O478" s="376">
        <v>2</v>
      </c>
      <c r="P478" s="374">
        <v>5000</v>
      </c>
    </row>
    <row r="479" spans="1:16" x14ac:dyDescent="0.2">
      <c r="A479" s="501" t="s">
        <v>1111</v>
      </c>
      <c r="B479" s="372" t="s">
        <v>1112</v>
      </c>
      <c r="C479" s="372" t="s">
        <v>104</v>
      </c>
      <c r="D479" s="373" t="s">
        <v>1129</v>
      </c>
      <c r="E479" s="374">
        <v>1100</v>
      </c>
      <c r="F479" s="373" t="s">
        <v>1845</v>
      </c>
      <c r="G479" s="373" t="s">
        <v>1846</v>
      </c>
      <c r="H479" s="372" t="str">
        <f>VLOOKUP(F479,'[2]reporte_padron_nominal - 2021-0'!$S:$AH,15,FALSE)</f>
        <v>TECNICO EN ENFERMERIA</v>
      </c>
      <c r="I479" s="372" t="str">
        <f>VLOOKUP(F479,'[2]reporte_padron_nominal - 2021-0'!$S:$AH,14,FALSE)</f>
        <v>Técnico superior completo</v>
      </c>
      <c r="J479" s="372" t="str">
        <f>VLOOKUP(F479,'[2]reporte_padron_nominal - 2021-0'!$S:$AH,16,FALSE)</f>
        <v>TITULO</v>
      </c>
      <c r="K479" s="373">
        <v>4</v>
      </c>
      <c r="L479" s="373">
        <v>12</v>
      </c>
      <c r="M479" s="374">
        <f>E479*L479</f>
        <v>13200</v>
      </c>
      <c r="N479" s="379">
        <v>3</v>
      </c>
      <c r="O479" s="376">
        <v>6</v>
      </c>
      <c r="P479" s="374">
        <f>O479*E479</f>
        <v>6600</v>
      </c>
    </row>
    <row r="480" spans="1:16" x14ac:dyDescent="0.2">
      <c r="A480" s="501" t="s">
        <v>1111</v>
      </c>
      <c r="B480" s="372" t="s">
        <v>1117</v>
      </c>
      <c r="C480" s="377" t="s">
        <v>104</v>
      </c>
      <c r="D480" s="372" t="s">
        <v>1118</v>
      </c>
      <c r="E480" s="374">
        <v>4000</v>
      </c>
      <c r="F480" s="372" t="s">
        <v>1847</v>
      </c>
      <c r="G480" s="372" t="s">
        <v>1848</v>
      </c>
      <c r="H480" s="372" t="str">
        <f>VLOOKUP(F480,'[2]reporte_padron_nominal - 2021-0'!$S:$AH,15,FALSE)</f>
        <v>ENFERMERA(O)</v>
      </c>
      <c r="I480" s="372" t="str">
        <f>VLOOKUP(F480,'[2]reporte_padron_nominal - 2021-0'!$S:$AH,14,FALSE)</f>
        <v>Superior completo</v>
      </c>
      <c r="J480" s="372" t="str">
        <f>VLOOKUP(F480,'[2]reporte_padron_nominal - 2021-0'!$S:$AH,16,FALSE)</f>
        <v>TITULO</v>
      </c>
      <c r="K480" s="373"/>
      <c r="L480" s="373" t="s">
        <v>719</v>
      </c>
      <c r="M480" s="372" t="s">
        <v>719</v>
      </c>
      <c r="N480" s="379">
        <v>1</v>
      </c>
      <c r="O480" s="376">
        <v>2</v>
      </c>
      <c r="P480" s="374">
        <v>6240</v>
      </c>
    </row>
    <row r="481" spans="1:16" x14ac:dyDescent="0.2">
      <c r="A481" s="501" t="s">
        <v>1111</v>
      </c>
      <c r="B481" s="372" t="s">
        <v>1112</v>
      </c>
      <c r="C481" s="372" t="s">
        <v>104</v>
      </c>
      <c r="D481" s="373" t="s">
        <v>1118</v>
      </c>
      <c r="E481" s="374">
        <v>2100</v>
      </c>
      <c r="F481" s="373" t="s">
        <v>1849</v>
      </c>
      <c r="G481" s="373" t="s">
        <v>1850</v>
      </c>
      <c r="H481" s="372" t="str">
        <f>VLOOKUP(F481,'[2]reporte_padron_nominal - 2021-0'!$S:$AH,15,FALSE)</f>
        <v>ENFERMERA(O)</v>
      </c>
      <c r="I481" s="372" t="str">
        <f>VLOOKUP(F481,'[2]reporte_padron_nominal - 2021-0'!$S:$AH,14,FALSE)</f>
        <v>Superior completo</v>
      </c>
      <c r="J481" s="372" t="str">
        <f>VLOOKUP(F481,'[2]reporte_padron_nominal - 2021-0'!$S:$AH,16,FALSE)</f>
        <v>TITULO</v>
      </c>
      <c r="K481" s="373">
        <v>4</v>
      </c>
      <c r="L481" s="373">
        <v>12</v>
      </c>
      <c r="M481" s="374">
        <f>E481*L481</f>
        <v>25200</v>
      </c>
      <c r="N481" s="379">
        <v>3</v>
      </c>
      <c r="O481" s="376">
        <v>6</v>
      </c>
      <c r="P481" s="374">
        <f>O481*E481</f>
        <v>12600</v>
      </c>
    </row>
    <row r="482" spans="1:16" x14ac:dyDescent="0.2">
      <c r="A482" s="501" t="s">
        <v>1111</v>
      </c>
      <c r="B482" s="372" t="s">
        <v>1112</v>
      </c>
      <c r="C482" s="372" t="s">
        <v>104</v>
      </c>
      <c r="D482" s="373" t="s">
        <v>1118</v>
      </c>
      <c r="E482" s="374">
        <v>2200</v>
      </c>
      <c r="F482" s="373" t="s">
        <v>1851</v>
      </c>
      <c r="G482" s="373" t="s">
        <v>1852</v>
      </c>
      <c r="H482" s="373" t="s">
        <v>1118</v>
      </c>
      <c r="I482" s="372" t="s">
        <v>1116</v>
      </c>
      <c r="J482" s="372" t="s">
        <v>769</v>
      </c>
      <c r="K482" s="373">
        <v>4</v>
      </c>
      <c r="L482" s="373">
        <v>12</v>
      </c>
      <c r="M482" s="374">
        <f>E482*L482</f>
        <v>26400</v>
      </c>
      <c r="N482" s="379">
        <v>3</v>
      </c>
      <c r="O482" s="376">
        <v>4</v>
      </c>
      <c r="P482" s="374">
        <f>O482*E482</f>
        <v>8800</v>
      </c>
    </row>
    <row r="483" spans="1:16" x14ac:dyDescent="0.2">
      <c r="A483" s="501" t="s">
        <v>1111</v>
      </c>
      <c r="B483" s="372" t="s">
        <v>1117</v>
      </c>
      <c r="C483" s="377" t="s">
        <v>104</v>
      </c>
      <c r="D483" s="372" t="s">
        <v>844</v>
      </c>
      <c r="E483" s="374">
        <v>8000</v>
      </c>
      <c r="F483" s="372" t="s">
        <v>1853</v>
      </c>
      <c r="G483" s="372" t="s">
        <v>1854</v>
      </c>
      <c r="H483" s="372" t="s">
        <v>844</v>
      </c>
      <c r="I483" s="372" t="s">
        <v>1116</v>
      </c>
      <c r="J483" s="372" t="s">
        <v>769</v>
      </c>
      <c r="K483" s="373">
        <v>1</v>
      </c>
      <c r="L483" s="373">
        <v>1</v>
      </c>
      <c r="M483" s="372">
        <v>2600</v>
      </c>
      <c r="N483" s="375"/>
      <c r="O483" s="376" t="s">
        <v>719</v>
      </c>
      <c r="P483" s="374" t="s">
        <v>719</v>
      </c>
    </row>
    <row r="484" spans="1:16" x14ac:dyDescent="0.2">
      <c r="A484" s="501" t="s">
        <v>1111</v>
      </c>
      <c r="B484" s="372" t="s">
        <v>1112</v>
      </c>
      <c r="C484" s="372" t="s">
        <v>104</v>
      </c>
      <c r="D484" s="373" t="s">
        <v>1263</v>
      </c>
      <c r="E484" s="374">
        <v>2500</v>
      </c>
      <c r="F484" s="373" t="s">
        <v>1855</v>
      </c>
      <c r="G484" s="373" t="s">
        <v>1856</v>
      </c>
      <c r="H484" s="372" t="str">
        <f>VLOOKUP(F484,'[2]reporte_padron_nominal - 2021-0'!$S:$AH,15,FALSE)</f>
        <v>CIRUJANO DENTISTA</v>
      </c>
      <c r="I484" s="372" t="str">
        <f>VLOOKUP(F484,'[2]reporte_padron_nominal - 2021-0'!$S:$AH,14,FALSE)</f>
        <v>Superior completo</v>
      </c>
      <c r="J484" s="372" t="str">
        <f>VLOOKUP(F484,'[2]reporte_padron_nominal - 2021-0'!$S:$AH,16,FALSE)</f>
        <v>TITULO</v>
      </c>
      <c r="K484" s="373">
        <v>4</v>
      </c>
      <c r="L484" s="373">
        <v>12</v>
      </c>
      <c r="M484" s="374">
        <f>E484*L484</f>
        <v>30000</v>
      </c>
      <c r="N484" s="379">
        <v>1</v>
      </c>
      <c r="O484" s="376">
        <v>1</v>
      </c>
      <c r="P484" s="374">
        <f>O484*E484</f>
        <v>2500</v>
      </c>
    </row>
    <row r="485" spans="1:16" x14ac:dyDescent="0.2">
      <c r="A485" s="501" t="s">
        <v>1111</v>
      </c>
      <c r="B485" s="372" t="s">
        <v>1117</v>
      </c>
      <c r="C485" s="377" t="s">
        <v>104</v>
      </c>
      <c r="D485" s="372" t="s">
        <v>1113</v>
      </c>
      <c r="E485" s="374">
        <v>4000</v>
      </c>
      <c r="F485" s="372" t="s">
        <v>1855</v>
      </c>
      <c r="G485" s="372" t="s">
        <v>1856</v>
      </c>
      <c r="H485" s="372" t="str">
        <f>VLOOKUP(F485,'[2]reporte_padron_nominal - 2021-0'!$S:$AH,15,FALSE)</f>
        <v>CIRUJANO DENTISTA</v>
      </c>
      <c r="I485" s="372" t="str">
        <f>VLOOKUP(F485,'[2]reporte_padron_nominal - 2021-0'!$S:$AH,14,FALSE)</f>
        <v>Superior completo</v>
      </c>
      <c r="J485" s="372" t="str">
        <f>VLOOKUP(F485,'[2]reporte_padron_nominal - 2021-0'!$S:$AH,16,FALSE)</f>
        <v>TITULO</v>
      </c>
      <c r="K485" s="373"/>
      <c r="L485" s="373" t="s">
        <v>719</v>
      </c>
      <c r="M485" s="372" t="s">
        <v>719</v>
      </c>
      <c r="N485" s="379">
        <v>3</v>
      </c>
      <c r="O485" s="376">
        <v>5</v>
      </c>
      <c r="P485" s="374">
        <v>18500</v>
      </c>
    </row>
    <row r="486" spans="1:16" x14ac:dyDescent="0.2">
      <c r="A486" s="501" t="s">
        <v>1111</v>
      </c>
      <c r="B486" s="372" t="s">
        <v>1112</v>
      </c>
      <c r="C486" s="372" t="s">
        <v>104</v>
      </c>
      <c r="D486" s="373" t="s">
        <v>1118</v>
      </c>
      <c r="E486" s="374">
        <v>2000</v>
      </c>
      <c r="F486" s="373" t="s">
        <v>1857</v>
      </c>
      <c r="G486" s="373" t="s">
        <v>1858</v>
      </c>
      <c r="H486" s="373" t="s">
        <v>1118</v>
      </c>
      <c r="I486" s="372" t="s">
        <v>1116</v>
      </c>
      <c r="J486" s="372" t="s">
        <v>769</v>
      </c>
      <c r="K486" s="373">
        <v>4</v>
      </c>
      <c r="L486" s="373">
        <v>11</v>
      </c>
      <c r="M486" s="374">
        <f>E486*L486</f>
        <v>22000</v>
      </c>
      <c r="N486" s="379">
        <v>1</v>
      </c>
      <c r="O486" s="376">
        <v>2</v>
      </c>
      <c r="P486" s="374">
        <f>O486*E486</f>
        <v>4000</v>
      </c>
    </row>
    <row r="487" spans="1:16" x14ac:dyDescent="0.2">
      <c r="A487" s="501" t="s">
        <v>1111</v>
      </c>
      <c r="B487" s="372" t="s">
        <v>1112</v>
      </c>
      <c r="C487" s="372" t="s">
        <v>104</v>
      </c>
      <c r="D487" s="373" t="s">
        <v>1193</v>
      </c>
      <c r="E487" s="374">
        <v>1100</v>
      </c>
      <c r="F487" s="373" t="s">
        <v>1859</v>
      </c>
      <c r="G487" s="373" t="s">
        <v>1860</v>
      </c>
      <c r="H487" s="372" t="str">
        <f>VLOOKUP(F487,'[2]reporte_padron_nominal - 2021-0'!$S:$AH,15,FALSE)</f>
        <v>TECNICO EN ENFERMERIA</v>
      </c>
      <c r="I487" s="372" t="str">
        <f>VLOOKUP(F487,'[2]reporte_padron_nominal - 2021-0'!$S:$AH,14,FALSE)</f>
        <v>Técnico superior completo</v>
      </c>
      <c r="J487" s="372" t="str">
        <f>VLOOKUP(F487,'[2]reporte_padron_nominal - 2021-0'!$S:$AH,16,FALSE)</f>
        <v>TITULO</v>
      </c>
      <c r="K487" s="373">
        <v>4</v>
      </c>
      <c r="L487" s="373">
        <v>12</v>
      </c>
      <c r="M487" s="374">
        <f>E487*L487</f>
        <v>13200</v>
      </c>
      <c r="N487" s="379">
        <v>3</v>
      </c>
      <c r="O487" s="376">
        <v>6</v>
      </c>
      <c r="P487" s="374">
        <f>O487*E487</f>
        <v>6600</v>
      </c>
    </row>
    <row r="488" spans="1:16" x14ac:dyDescent="0.2">
      <c r="A488" s="501" t="s">
        <v>1111</v>
      </c>
      <c r="B488" s="372" t="s">
        <v>1112</v>
      </c>
      <c r="C488" s="377" t="s">
        <v>104</v>
      </c>
      <c r="D488" s="379" t="s">
        <v>1219</v>
      </c>
      <c r="E488" s="378">
        <v>1800</v>
      </c>
      <c r="F488" s="377" t="s">
        <v>1861</v>
      </c>
      <c r="G488" s="377" t="s">
        <v>1862</v>
      </c>
      <c r="H488" s="372" t="str">
        <f>VLOOKUP(F488,'[2]reporte_padron_nominal - 2021-0'!$S:$AH,15,FALSE)</f>
        <v>ADMINISTRADOR</v>
      </c>
      <c r="I488" s="372" t="str">
        <f>VLOOKUP(F488,'[2]reporte_padron_nominal - 2021-0'!$S:$AH,14,FALSE)</f>
        <v>Superior completo</v>
      </c>
      <c r="J488" s="372" t="str">
        <f>VLOOKUP(F488,'[2]reporte_padron_nominal - 2021-0'!$S:$AH,16,FALSE)</f>
        <v>BACHILLER</v>
      </c>
      <c r="K488" s="379"/>
      <c r="L488" s="379"/>
      <c r="M488" s="377"/>
      <c r="N488" s="379">
        <v>1</v>
      </c>
      <c r="O488" s="380">
        <v>1</v>
      </c>
      <c r="P488" s="374">
        <f>O488*E488</f>
        <v>1800</v>
      </c>
    </row>
    <row r="489" spans="1:16" x14ac:dyDescent="0.2">
      <c r="A489" s="501" t="s">
        <v>1111</v>
      </c>
      <c r="B489" s="372" t="s">
        <v>1112</v>
      </c>
      <c r="C489" s="372" t="s">
        <v>104</v>
      </c>
      <c r="D489" s="373" t="s">
        <v>1113</v>
      </c>
      <c r="E489" s="374">
        <v>2000</v>
      </c>
      <c r="F489" s="373" t="s">
        <v>1863</v>
      </c>
      <c r="G489" s="373" t="s">
        <v>1864</v>
      </c>
      <c r="H489" s="372" t="str">
        <f>VLOOKUP(F489,'[2]reporte_padron_nominal - 2021-0'!$S:$AH,15,FALSE)</f>
        <v>CIRUJANO DENTISTA</v>
      </c>
      <c r="I489" s="372" t="str">
        <f>VLOOKUP(F489,'[2]reporte_padron_nominal - 2021-0'!$S:$AH,14,FALSE)</f>
        <v>Superior completo</v>
      </c>
      <c r="J489" s="372" t="str">
        <f>VLOOKUP(F489,'[2]reporte_padron_nominal - 2021-0'!$S:$AH,16,FALSE)</f>
        <v>TITULO</v>
      </c>
      <c r="K489" s="373">
        <v>4</v>
      </c>
      <c r="L489" s="373">
        <v>12</v>
      </c>
      <c r="M489" s="374">
        <f>E489*L489</f>
        <v>24000</v>
      </c>
      <c r="N489" s="379">
        <v>3</v>
      </c>
      <c r="O489" s="376">
        <v>6</v>
      </c>
      <c r="P489" s="374">
        <f>O489*E489</f>
        <v>12000</v>
      </c>
    </row>
    <row r="490" spans="1:16" x14ac:dyDescent="0.2">
      <c r="A490" s="501" t="s">
        <v>1111</v>
      </c>
      <c r="B490" s="372" t="s">
        <v>1112</v>
      </c>
      <c r="C490" s="372" t="s">
        <v>104</v>
      </c>
      <c r="D490" s="373" t="s">
        <v>844</v>
      </c>
      <c r="E490" s="374">
        <v>3800</v>
      </c>
      <c r="F490" s="373" t="s">
        <v>1865</v>
      </c>
      <c r="G490" s="373" t="s">
        <v>1866</v>
      </c>
      <c r="H490" s="373" t="s">
        <v>844</v>
      </c>
      <c r="I490" s="372" t="s">
        <v>1116</v>
      </c>
      <c r="J490" s="372" t="s">
        <v>769</v>
      </c>
      <c r="K490" s="373">
        <v>1</v>
      </c>
      <c r="L490" s="373">
        <v>2</v>
      </c>
      <c r="M490" s="374">
        <f>E490*L490</f>
        <v>7600</v>
      </c>
      <c r="N490" s="375"/>
      <c r="O490" s="376"/>
      <c r="P490" s="374">
        <f>O490*E490</f>
        <v>0</v>
      </c>
    </row>
    <row r="491" spans="1:16" x14ac:dyDescent="0.2">
      <c r="A491" s="501" t="s">
        <v>1111</v>
      </c>
      <c r="B491" s="372" t="s">
        <v>1117</v>
      </c>
      <c r="C491" s="377" t="s">
        <v>104</v>
      </c>
      <c r="D491" s="372" t="s">
        <v>1193</v>
      </c>
      <c r="E491" s="374">
        <v>2500</v>
      </c>
      <c r="F491" s="372" t="s">
        <v>1867</v>
      </c>
      <c r="G491" s="372" t="s">
        <v>1868</v>
      </c>
      <c r="H491" s="372" t="s">
        <v>1148</v>
      </c>
      <c r="I491" s="372"/>
      <c r="J491" s="372"/>
      <c r="K491" s="373"/>
      <c r="L491" s="373" t="s">
        <v>719</v>
      </c>
      <c r="M491" s="372" t="s">
        <v>719</v>
      </c>
      <c r="N491" s="379">
        <v>1</v>
      </c>
      <c r="O491" s="376">
        <v>1</v>
      </c>
      <c r="P491" s="374">
        <v>2300</v>
      </c>
    </row>
    <row r="492" spans="1:16" x14ac:dyDescent="0.2">
      <c r="A492" s="501" t="s">
        <v>1111</v>
      </c>
      <c r="B492" s="372" t="s">
        <v>1117</v>
      </c>
      <c r="C492" s="377" t="s">
        <v>104</v>
      </c>
      <c r="D492" s="372" t="s">
        <v>1129</v>
      </c>
      <c r="E492" s="374">
        <v>2500</v>
      </c>
      <c r="F492" s="372" t="s">
        <v>1869</v>
      </c>
      <c r="G492" s="372" t="s">
        <v>1870</v>
      </c>
      <c r="H492" s="372" t="str">
        <f>VLOOKUP(F492,'[2]reporte_padron_nominal - 2021-0'!$S:$AH,15,FALSE)</f>
        <v>TECNICO EN ENFERMERIA</v>
      </c>
      <c r="I492" s="372" t="str">
        <f>VLOOKUP(F492,'[2]reporte_padron_nominal - 2021-0'!$S:$AH,14,FALSE)</f>
        <v>Técnico superior completo</v>
      </c>
      <c r="J492" s="372" t="str">
        <f>VLOOKUP(F492,'[2]reporte_padron_nominal - 2021-0'!$S:$AH,16,FALSE)</f>
        <v>TITULO</v>
      </c>
      <c r="K492" s="373">
        <v>1</v>
      </c>
      <c r="L492" s="373">
        <v>3</v>
      </c>
      <c r="M492" s="372">
        <v>9000</v>
      </c>
      <c r="N492" s="379">
        <v>3</v>
      </c>
      <c r="O492" s="376">
        <v>6</v>
      </c>
      <c r="P492" s="374">
        <v>15300</v>
      </c>
    </row>
    <row r="493" spans="1:16" x14ac:dyDescent="0.2">
      <c r="A493" s="501" t="s">
        <v>1111</v>
      </c>
      <c r="B493" s="372" t="s">
        <v>1112</v>
      </c>
      <c r="C493" s="372" t="s">
        <v>104</v>
      </c>
      <c r="D493" s="373" t="s">
        <v>1113</v>
      </c>
      <c r="E493" s="374">
        <v>2000</v>
      </c>
      <c r="F493" s="373" t="s">
        <v>1871</v>
      </c>
      <c r="G493" s="373" t="s">
        <v>1872</v>
      </c>
      <c r="H493" s="372" t="str">
        <f>VLOOKUP(F493,'[2]reporte_padron_nominal - 2021-0'!$S:$AH,15,FALSE)</f>
        <v>CIRUJANO DENTISTA</v>
      </c>
      <c r="I493" s="372" t="str">
        <f>VLOOKUP(F493,'[2]reporte_padron_nominal - 2021-0'!$S:$AH,14,FALSE)</f>
        <v>Superior completo</v>
      </c>
      <c r="J493" s="372" t="s">
        <v>769</v>
      </c>
      <c r="K493" s="373">
        <v>4</v>
      </c>
      <c r="L493" s="373">
        <v>12</v>
      </c>
      <c r="M493" s="374">
        <f>E493*L493</f>
        <v>24000</v>
      </c>
      <c r="N493" s="379">
        <v>3</v>
      </c>
      <c r="O493" s="376">
        <v>6</v>
      </c>
      <c r="P493" s="374">
        <f>O493*E493</f>
        <v>12000</v>
      </c>
    </row>
    <row r="494" spans="1:16" x14ac:dyDescent="0.2">
      <c r="A494" s="501" t="s">
        <v>1111</v>
      </c>
      <c r="B494" s="372" t="s">
        <v>1112</v>
      </c>
      <c r="C494" s="372" t="s">
        <v>104</v>
      </c>
      <c r="D494" s="373" t="s">
        <v>1204</v>
      </c>
      <c r="E494" s="374">
        <v>1800</v>
      </c>
      <c r="F494" s="373" t="s">
        <v>1873</v>
      </c>
      <c r="G494" s="373" t="s">
        <v>1874</v>
      </c>
      <c r="H494" s="372" t="str">
        <f>VLOOKUP(F494,'[2]reporte_padron_nominal - 2021-0'!$S:$AH,15,FALSE)</f>
        <v>PSICOLOGO</v>
      </c>
      <c r="I494" s="372" t="str">
        <f>VLOOKUP(F494,'[2]reporte_padron_nominal - 2021-0'!$S:$AH,14,FALSE)</f>
        <v>Superior completo</v>
      </c>
      <c r="J494" s="372" t="str">
        <f>VLOOKUP(F494,'[2]reporte_padron_nominal - 2021-0'!$S:$AH,16,FALSE)</f>
        <v>TITULO</v>
      </c>
      <c r="K494" s="373">
        <v>1</v>
      </c>
      <c r="L494" s="373">
        <v>3</v>
      </c>
      <c r="M494" s="374">
        <f>E494*L494</f>
        <v>5400</v>
      </c>
      <c r="N494" s="375"/>
      <c r="O494" s="376"/>
      <c r="P494" s="374">
        <f>O494*E494</f>
        <v>0</v>
      </c>
    </row>
    <row r="495" spans="1:16" x14ac:dyDescent="0.2">
      <c r="A495" s="501" t="s">
        <v>1111</v>
      </c>
      <c r="B495" s="372" t="s">
        <v>1112</v>
      </c>
      <c r="C495" s="372" t="s">
        <v>104</v>
      </c>
      <c r="D495" s="373" t="s">
        <v>1875</v>
      </c>
      <c r="E495" s="374">
        <v>5500</v>
      </c>
      <c r="F495" s="373" t="s">
        <v>1876</v>
      </c>
      <c r="G495" s="373" t="s">
        <v>1877</v>
      </c>
      <c r="H495" s="372" t="s">
        <v>1113</v>
      </c>
      <c r="I495" s="372" t="s">
        <v>1878</v>
      </c>
      <c r="J495" s="372" t="s">
        <v>769</v>
      </c>
      <c r="K495" s="373">
        <v>4</v>
      </c>
      <c r="L495" s="373">
        <v>7</v>
      </c>
      <c r="M495" s="374">
        <f>E495*L495</f>
        <v>38500</v>
      </c>
      <c r="N495" s="375"/>
      <c r="O495" s="376"/>
      <c r="P495" s="374">
        <f>O495*E495</f>
        <v>0</v>
      </c>
    </row>
    <row r="496" spans="1:16" x14ac:dyDescent="0.2">
      <c r="A496" s="501" t="s">
        <v>1111</v>
      </c>
      <c r="B496" s="372" t="s">
        <v>1112</v>
      </c>
      <c r="C496" s="372" t="s">
        <v>104</v>
      </c>
      <c r="D496" s="373" t="s">
        <v>1228</v>
      </c>
      <c r="E496" s="374">
        <v>2800</v>
      </c>
      <c r="F496" s="373" t="s">
        <v>1879</v>
      </c>
      <c r="G496" s="373" t="s">
        <v>1880</v>
      </c>
      <c r="H496" s="373" t="s">
        <v>1228</v>
      </c>
      <c r="I496" s="372" t="s">
        <v>1116</v>
      </c>
      <c r="J496" s="372" t="s">
        <v>769</v>
      </c>
      <c r="K496" s="373">
        <v>4</v>
      </c>
      <c r="L496" s="373">
        <v>12</v>
      </c>
      <c r="M496" s="374">
        <f>E496*L496</f>
        <v>33600</v>
      </c>
      <c r="N496" s="379">
        <v>3</v>
      </c>
      <c r="O496" s="376">
        <v>5</v>
      </c>
      <c r="P496" s="374">
        <f>O496*E496</f>
        <v>14000</v>
      </c>
    </row>
    <row r="497" spans="1:16" x14ac:dyDescent="0.2">
      <c r="A497" s="501" t="s">
        <v>1111</v>
      </c>
      <c r="B497" s="372" t="s">
        <v>1112</v>
      </c>
      <c r="C497" s="372" t="s">
        <v>104</v>
      </c>
      <c r="D497" s="373" t="s">
        <v>1126</v>
      </c>
      <c r="E497" s="374">
        <v>930</v>
      </c>
      <c r="F497" s="373" t="s">
        <v>1881</v>
      </c>
      <c r="G497" s="373" t="s">
        <v>1882</v>
      </c>
      <c r="H497" s="372" t="str">
        <f>VLOOKUP(F497,'[2]reporte_padron_nominal - 2021-0'!$S:$AH,15,FALSE)</f>
        <v>TECNICO EN ENFERMERIA</v>
      </c>
      <c r="I497" s="372" t="str">
        <f>VLOOKUP(F497,'[2]reporte_padron_nominal - 2021-0'!$S:$AH,14,FALSE)</f>
        <v>Técnico superior completo</v>
      </c>
      <c r="J497" s="372" t="str">
        <f>VLOOKUP(F497,'[2]reporte_padron_nominal - 2021-0'!$S:$AH,16,FALSE)</f>
        <v>TITULO</v>
      </c>
      <c r="K497" s="373">
        <v>4</v>
      </c>
      <c r="L497" s="373">
        <v>12</v>
      </c>
      <c r="M497" s="374">
        <f>E497*L497</f>
        <v>11160</v>
      </c>
      <c r="N497" s="379">
        <v>3</v>
      </c>
      <c r="O497" s="376">
        <v>6</v>
      </c>
      <c r="P497" s="374">
        <f>O497*E497</f>
        <v>5580</v>
      </c>
    </row>
    <row r="498" spans="1:16" x14ac:dyDescent="0.2">
      <c r="A498" s="501" t="s">
        <v>1111</v>
      </c>
      <c r="B498" s="372" t="s">
        <v>1117</v>
      </c>
      <c r="C498" s="377" t="s">
        <v>104</v>
      </c>
      <c r="D498" s="372" t="s">
        <v>844</v>
      </c>
      <c r="E498" s="374">
        <v>8000</v>
      </c>
      <c r="F498" s="372" t="s">
        <v>1883</v>
      </c>
      <c r="G498" s="372" t="s">
        <v>1884</v>
      </c>
      <c r="H498" s="372" t="str">
        <f>VLOOKUP(F498,'[2]reporte_padron_nominal - 2021-0'!$S:$AH,15,FALSE)</f>
        <v>MEDICO CIRUJANO</v>
      </c>
      <c r="I498" s="372" t="str">
        <f>VLOOKUP(F498,'[2]reporte_padron_nominal - 2021-0'!$S:$AH,14,FALSE)</f>
        <v>Superior completo</v>
      </c>
      <c r="J498" s="372" t="str">
        <f>VLOOKUP(F498,'[2]reporte_padron_nominal - 2021-0'!$S:$AH,16,FALSE)</f>
        <v>TITULO</v>
      </c>
      <c r="K498" s="373"/>
      <c r="L498" s="373" t="s">
        <v>719</v>
      </c>
      <c r="M498" s="372" t="s">
        <v>719</v>
      </c>
      <c r="N498" s="379">
        <v>1</v>
      </c>
      <c r="O498" s="376">
        <v>1</v>
      </c>
      <c r="P498" s="374">
        <v>6400</v>
      </c>
    </row>
    <row r="499" spans="1:16" x14ac:dyDescent="0.2">
      <c r="A499" s="501" t="s">
        <v>1111</v>
      </c>
      <c r="B499" s="372" t="s">
        <v>1112</v>
      </c>
      <c r="C499" s="372" t="s">
        <v>104</v>
      </c>
      <c r="D499" s="373" t="s">
        <v>1118</v>
      </c>
      <c r="E499" s="374">
        <v>2000</v>
      </c>
      <c r="F499" s="373" t="s">
        <v>1885</v>
      </c>
      <c r="G499" s="373" t="s">
        <v>1886</v>
      </c>
      <c r="H499" s="373" t="s">
        <v>1118</v>
      </c>
      <c r="I499" s="372" t="s">
        <v>1116</v>
      </c>
      <c r="J499" s="372" t="s">
        <v>769</v>
      </c>
      <c r="K499" s="373">
        <v>4</v>
      </c>
      <c r="L499" s="373">
        <v>8</v>
      </c>
      <c r="M499" s="374">
        <f>E499*L499</f>
        <v>16000</v>
      </c>
      <c r="N499" s="379">
        <v>1</v>
      </c>
      <c r="O499" s="376">
        <v>2</v>
      </c>
      <c r="P499" s="374">
        <f>O499*E499</f>
        <v>4000</v>
      </c>
    </row>
    <row r="500" spans="1:16" x14ac:dyDescent="0.2">
      <c r="A500" s="501" t="s">
        <v>1111</v>
      </c>
      <c r="B500" s="372" t="s">
        <v>1117</v>
      </c>
      <c r="C500" s="377" t="s">
        <v>104</v>
      </c>
      <c r="D500" s="372" t="s">
        <v>1148</v>
      </c>
      <c r="E500" s="374">
        <v>1500</v>
      </c>
      <c r="F500" s="372" t="s">
        <v>1887</v>
      </c>
      <c r="G500" s="372" t="s">
        <v>1888</v>
      </c>
      <c r="H500" s="372" t="str">
        <f>VLOOKUP(F500,'[2]reporte_padron_nominal - 2021-0'!$S:$AH,15,FALSE)</f>
        <v>TECNICO EN ENFERMERIA</v>
      </c>
      <c r="I500" s="372" t="str">
        <f>VLOOKUP(F500,'[2]reporte_padron_nominal - 2021-0'!$S:$AH,14,FALSE)</f>
        <v>Técnico superior completo</v>
      </c>
      <c r="J500" s="372" t="str">
        <f>VLOOKUP(F500,'[2]reporte_padron_nominal - 2021-0'!$S:$AH,16,FALSE)</f>
        <v>TITULO</v>
      </c>
      <c r="K500" s="373"/>
      <c r="L500" s="373" t="s">
        <v>719</v>
      </c>
      <c r="M500" s="372" t="s">
        <v>719</v>
      </c>
      <c r="N500" s="379">
        <v>1</v>
      </c>
      <c r="O500" s="376">
        <v>2</v>
      </c>
      <c r="P500" s="374">
        <v>2520</v>
      </c>
    </row>
    <row r="501" spans="1:16" x14ac:dyDescent="0.2">
      <c r="A501" s="501" t="s">
        <v>1111</v>
      </c>
      <c r="B501" s="372" t="s">
        <v>1112</v>
      </c>
      <c r="C501" s="372" t="s">
        <v>104</v>
      </c>
      <c r="D501" s="373" t="s">
        <v>1193</v>
      </c>
      <c r="E501" s="374">
        <v>1200</v>
      </c>
      <c r="F501" s="373" t="s">
        <v>1889</v>
      </c>
      <c r="G501" s="373" t="s">
        <v>1890</v>
      </c>
      <c r="H501" s="372" t="s">
        <v>1172</v>
      </c>
      <c r="I501" s="372" t="str">
        <f>VLOOKUP(F501,'[2]reporte_padron_nominal - 2021-0'!$S:$AH,14,FALSE)</f>
        <v>Secundaria completa</v>
      </c>
      <c r="J501" s="372">
        <f>VLOOKUP(F501,'[2]reporte_padron_nominal - 2021-0'!$S:$AH,16,FALSE)</f>
        <v>0</v>
      </c>
      <c r="K501" s="373">
        <v>4</v>
      </c>
      <c r="L501" s="373">
        <v>9</v>
      </c>
      <c r="M501" s="374">
        <f>E501*L501</f>
        <v>10800</v>
      </c>
      <c r="N501" s="375"/>
      <c r="O501" s="376"/>
      <c r="P501" s="374">
        <f>O501*E501</f>
        <v>0</v>
      </c>
    </row>
    <row r="502" spans="1:16" x14ac:dyDescent="0.2">
      <c r="A502" s="501" t="s">
        <v>1111</v>
      </c>
      <c r="B502" s="372" t="s">
        <v>1117</v>
      </c>
      <c r="C502" s="377" t="s">
        <v>104</v>
      </c>
      <c r="D502" s="372" t="s">
        <v>1193</v>
      </c>
      <c r="E502" s="374">
        <v>2500</v>
      </c>
      <c r="F502" s="372" t="s">
        <v>1889</v>
      </c>
      <c r="G502" s="372" t="s">
        <v>1890</v>
      </c>
      <c r="H502" s="372" t="s">
        <v>1172</v>
      </c>
      <c r="I502" s="372" t="str">
        <f>VLOOKUP(F502,'[2]reporte_padron_nominal - 2021-0'!$S:$AH,14,FALSE)</f>
        <v>Secundaria completa</v>
      </c>
      <c r="J502" s="372">
        <f>VLOOKUP(F502,'[2]reporte_padron_nominal - 2021-0'!$S:$AH,16,FALSE)</f>
        <v>0</v>
      </c>
      <c r="K502" s="373"/>
      <c r="L502" s="373" t="s">
        <v>719</v>
      </c>
      <c r="M502" s="372" t="s">
        <v>719</v>
      </c>
      <c r="N502" s="379">
        <v>1</v>
      </c>
      <c r="O502" s="376">
        <v>2</v>
      </c>
      <c r="P502" s="374">
        <v>5000</v>
      </c>
    </row>
    <row r="503" spans="1:16" x14ac:dyDescent="0.2">
      <c r="A503" s="501" t="s">
        <v>1111</v>
      </c>
      <c r="B503" s="372" t="s">
        <v>1117</v>
      </c>
      <c r="C503" s="377" t="s">
        <v>104</v>
      </c>
      <c r="D503" s="372" t="s">
        <v>844</v>
      </c>
      <c r="E503" s="374">
        <v>8000</v>
      </c>
      <c r="F503" s="372" t="s">
        <v>1891</v>
      </c>
      <c r="G503" s="372" t="s">
        <v>1892</v>
      </c>
      <c r="H503" s="372" t="str">
        <f>VLOOKUP(F503,'[2]reporte_padron_nominal - 2021-0'!$S:$AH,15,FALSE)</f>
        <v>MEDICO CIRUJANO</v>
      </c>
      <c r="I503" s="372" t="str">
        <f>VLOOKUP(F503,'[2]reporte_padron_nominal - 2021-0'!$S:$AH,14,FALSE)</f>
        <v>Superior completo</v>
      </c>
      <c r="J503" s="372" t="str">
        <f>VLOOKUP(F503,'[2]reporte_padron_nominal - 2021-0'!$S:$AH,16,FALSE)</f>
        <v>TITULO</v>
      </c>
      <c r="K503" s="373"/>
      <c r="L503" s="373" t="s">
        <v>719</v>
      </c>
      <c r="M503" s="372" t="s">
        <v>719</v>
      </c>
      <c r="N503" s="379">
        <v>1</v>
      </c>
      <c r="O503" s="376">
        <v>2</v>
      </c>
      <c r="P503" s="374">
        <v>13000</v>
      </c>
    </row>
    <row r="504" spans="1:16" x14ac:dyDescent="0.2">
      <c r="A504" s="501" t="s">
        <v>1111</v>
      </c>
      <c r="B504" s="372" t="s">
        <v>1117</v>
      </c>
      <c r="C504" s="377" t="s">
        <v>104</v>
      </c>
      <c r="D504" s="372" t="s">
        <v>844</v>
      </c>
      <c r="E504" s="374">
        <v>8000</v>
      </c>
      <c r="F504" s="372" t="s">
        <v>1893</v>
      </c>
      <c r="G504" s="372" t="s">
        <v>1894</v>
      </c>
      <c r="H504" s="372" t="str">
        <f>VLOOKUP(F504,'[2]reporte_padron_nominal - 2021-0'!$S:$AH,15,FALSE)</f>
        <v>MEDICO CIRUJANO</v>
      </c>
      <c r="I504" s="372" t="str">
        <f>VLOOKUP(F504,'[2]reporte_padron_nominal - 2021-0'!$S:$AH,14,FALSE)</f>
        <v>Superior completo</v>
      </c>
      <c r="J504" s="372" t="str">
        <f>VLOOKUP(F504,'[2]reporte_padron_nominal - 2021-0'!$S:$AH,16,FALSE)</f>
        <v>TITULO</v>
      </c>
      <c r="K504" s="373">
        <v>1</v>
      </c>
      <c r="L504" s="373">
        <v>2</v>
      </c>
      <c r="M504" s="372">
        <v>18000</v>
      </c>
      <c r="N504" s="379">
        <v>1</v>
      </c>
      <c r="O504" s="376">
        <v>3</v>
      </c>
      <c r="P504" s="374">
        <v>24000</v>
      </c>
    </row>
    <row r="505" spans="1:16" x14ac:dyDescent="0.2">
      <c r="A505" s="501" t="s">
        <v>1111</v>
      </c>
      <c r="B505" s="372" t="s">
        <v>1112</v>
      </c>
      <c r="C505" s="372" t="s">
        <v>104</v>
      </c>
      <c r="D505" s="373" t="s">
        <v>1118</v>
      </c>
      <c r="E505" s="374">
        <v>2100</v>
      </c>
      <c r="F505" s="373" t="s">
        <v>1895</v>
      </c>
      <c r="G505" s="373" t="s">
        <v>1896</v>
      </c>
      <c r="H505" s="372" t="str">
        <f>VLOOKUP(F505,'[2]reporte_padron_nominal - 2021-0'!$S:$AH,15,FALSE)</f>
        <v>ENFERMERA(O)</v>
      </c>
      <c r="I505" s="372" t="str">
        <f>VLOOKUP(F505,'[2]reporte_padron_nominal - 2021-0'!$S:$AH,14,FALSE)</f>
        <v>Superior completo</v>
      </c>
      <c r="J505" s="372" t="str">
        <f>VLOOKUP(F505,'[2]reporte_padron_nominal - 2021-0'!$S:$AH,16,FALSE)</f>
        <v>TITULO</v>
      </c>
      <c r="K505" s="373">
        <v>4</v>
      </c>
      <c r="L505" s="373">
        <v>12</v>
      </c>
      <c r="M505" s="374">
        <f>E505*L505</f>
        <v>25200</v>
      </c>
      <c r="N505" s="379">
        <v>3</v>
      </c>
      <c r="O505" s="376">
        <v>6</v>
      </c>
      <c r="P505" s="374">
        <f>O505*E505</f>
        <v>12600</v>
      </c>
    </row>
    <row r="506" spans="1:16" x14ac:dyDescent="0.2">
      <c r="A506" s="501" t="s">
        <v>1111</v>
      </c>
      <c r="B506" s="372" t="s">
        <v>1117</v>
      </c>
      <c r="C506" s="377" t="s">
        <v>104</v>
      </c>
      <c r="D506" s="372" t="s">
        <v>1118</v>
      </c>
      <c r="E506" s="374">
        <v>4000</v>
      </c>
      <c r="F506" s="372" t="s">
        <v>1897</v>
      </c>
      <c r="G506" s="372" t="s">
        <v>1898</v>
      </c>
      <c r="H506" s="372" t="s">
        <v>1118</v>
      </c>
      <c r="I506" s="372" t="s">
        <v>1116</v>
      </c>
      <c r="J506" s="372" t="s">
        <v>769</v>
      </c>
      <c r="K506" s="373"/>
      <c r="L506" s="373" t="s">
        <v>719</v>
      </c>
      <c r="M506" s="372" t="s">
        <v>719</v>
      </c>
      <c r="N506" s="379">
        <v>1</v>
      </c>
      <c r="O506" s="376">
        <v>1</v>
      </c>
      <c r="P506" s="374">
        <v>4000</v>
      </c>
    </row>
    <row r="507" spans="1:16" x14ac:dyDescent="0.2">
      <c r="A507" s="501" t="s">
        <v>1111</v>
      </c>
      <c r="B507" s="372" t="s">
        <v>1117</v>
      </c>
      <c r="C507" s="377" t="s">
        <v>104</v>
      </c>
      <c r="D507" s="372" t="s">
        <v>844</v>
      </c>
      <c r="E507" s="374">
        <v>8000</v>
      </c>
      <c r="F507" s="372" t="s">
        <v>1899</v>
      </c>
      <c r="G507" s="372" t="s">
        <v>1900</v>
      </c>
      <c r="H507" s="372" t="str">
        <f>VLOOKUP(F507,'[2]reporte_padron_nominal - 2021-0'!$S:$AH,15,FALSE)</f>
        <v>MEDICO CIRUJANO</v>
      </c>
      <c r="I507" s="372" t="str">
        <f>VLOOKUP(F507,'[2]reporte_padron_nominal - 2021-0'!$S:$AH,14,FALSE)</f>
        <v>Superior completo</v>
      </c>
      <c r="J507" s="372" t="str">
        <f>VLOOKUP(F507,'[2]reporte_padron_nominal - 2021-0'!$S:$AH,16,FALSE)</f>
        <v>TITULO</v>
      </c>
      <c r="K507" s="373"/>
      <c r="L507" s="373" t="s">
        <v>719</v>
      </c>
      <c r="M507" s="372" t="s">
        <v>719</v>
      </c>
      <c r="N507" s="379">
        <v>1</v>
      </c>
      <c r="O507" s="376">
        <v>2</v>
      </c>
      <c r="P507" s="374">
        <v>16000</v>
      </c>
    </row>
    <row r="508" spans="1:16" x14ac:dyDescent="0.2">
      <c r="A508" s="501" t="s">
        <v>1111</v>
      </c>
      <c r="B508" s="372" t="s">
        <v>1117</v>
      </c>
      <c r="C508" s="377" t="s">
        <v>104</v>
      </c>
      <c r="D508" s="372" t="s">
        <v>1193</v>
      </c>
      <c r="E508" s="374">
        <v>2500</v>
      </c>
      <c r="F508" s="372" t="s">
        <v>1901</v>
      </c>
      <c r="G508" s="372" t="s">
        <v>1902</v>
      </c>
      <c r="H508" s="372" t="str">
        <f>VLOOKUP(F508,'[2]reporte_padron_nominal - 2021-0'!$S:$AH,15,FALSE)</f>
        <v>ADMINISTRADOR</v>
      </c>
      <c r="I508" s="372" t="str">
        <f>VLOOKUP(F508,'[2]reporte_padron_nominal - 2021-0'!$S:$AH,14,FALSE)</f>
        <v>Superior completo</v>
      </c>
      <c r="J508" s="372" t="str">
        <f>VLOOKUP(F508,'[2]reporte_padron_nominal - 2021-0'!$S:$AH,16,FALSE)</f>
        <v>TITULO</v>
      </c>
      <c r="K508" s="373"/>
      <c r="L508" s="373" t="s">
        <v>719</v>
      </c>
      <c r="M508" s="372" t="s">
        <v>719</v>
      </c>
      <c r="N508" s="379">
        <v>1</v>
      </c>
      <c r="O508" s="376">
        <v>2</v>
      </c>
      <c r="P508" s="374">
        <v>5000</v>
      </c>
    </row>
    <row r="509" spans="1:16" x14ac:dyDescent="0.2">
      <c r="A509" s="501" t="s">
        <v>1111</v>
      </c>
      <c r="B509" s="372" t="s">
        <v>1112</v>
      </c>
      <c r="C509" s="372" t="s">
        <v>104</v>
      </c>
      <c r="D509" s="373" t="s">
        <v>1133</v>
      </c>
      <c r="E509" s="374">
        <v>2000</v>
      </c>
      <c r="F509" s="373" t="s">
        <v>1903</v>
      </c>
      <c r="G509" s="373" t="s">
        <v>1904</v>
      </c>
      <c r="H509" s="372" t="str">
        <f>VLOOKUP(F509,'[2]reporte_padron_nominal - 2021-0'!$S:$AH,15,FALSE)</f>
        <v>OBSTETRA</v>
      </c>
      <c r="I509" s="372" t="str">
        <f>VLOOKUP(F509,'[2]reporte_padron_nominal - 2021-0'!$S:$AH,14,FALSE)</f>
        <v>Superior completo</v>
      </c>
      <c r="J509" s="372" t="str">
        <f>VLOOKUP(F509,'[2]reporte_padron_nominal - 2021-0'!$S:$AH,16,FALSE)</f>
        <v>TITULO</v>
      </c>
      <c r="K509" s="373">
        <v>4</v>
      </c>
      <c r="L509" s="373">
        <v>12</v>
      </c>
      <c r="M509" s="374">
        <f>E509*L509</f>
        <v>24000</v>
      </c>
      <c r="N509" s="379">
        <v>3</v>
      </c>
      <c r="O509" s="376">
        <v>6</v>
      </c>
      <c r="P509" s="374">
        <f>O509*E509</f>
        <v>12000</v>
      </c>
    </row>
    <row r="510" spans="1:16" x14ac:dyDescent="0.2">
      <c r="A510" s="501" t="s">
        <v>1111</v>
      </c>
      <c r="B510" s="372" t="s">
        <v>1117</v>
      </c>
      <c r="C510" s="377" t="s">
        <v>104</v>
      </c>
      <c r="D510" s="372" t="s">
        <v>1133</v>
      </c>
      <c r="E510" s="374">
        <v>4000</v>
      </c>
      <c r="F510" s="372" t="s">
        <v>1905</v>
      </c>
      <c r="G510" s="372" t="s">
        <v>1906</v>
      </c>
      <c r="H510" s="372" t="str">
        <f>VLOOKUP(F510,'[2]reporte_padron_nominal - 2021-0'!$S:$AH,15,FALSE)</f>
        <v>OBSTETRA</v>
      </c>
      <c r="I510" s="372" t="str">
        <f>VLOOKUP(F510,'[2]reporte_padron_nominal - 2021-0'!$S:$AH,14,FALSE)</f>
        <v>Superior completo</v>
      </c>
      <c r="J510" s="372" t="str">
        <f>VLOOKUP(F510,'[2]reporte_padron_nominal - 2021-0'!$S:$AH,16,FALSE)</f>
        <v>TITULO</v>
      </c>
      <c r="K510" s="373">
        <v>3</v>
      </c>
      <c r="L510" s="373">
        <v>4</v>
      </c>
      <c r="M510" s="372">
        <v>16000</v>
      </c>
      <c r="N510" s="379">
        <v>3</v>
      </c>
      <c r="O510" s="376">
        <v>6</v>
      </c>
      <c r="P510" s="374">
        <v>22500</v>
      </c>
    </row>
    <row r="511" spans="1:16" x14ac:dyDescent="0.2">
      <c r="A511" s="501" t="s">
        <v>1111</v>
      </c>
      <c r="B511" s="372" t="s">
        <v>1117</v>
      </c>
      <c r="C511" s="377" t="s">
        <v>104</v>
      </c>
      <c r="D511" s="372" t="s">
        <v>1148</v>
      </c>
      <c r="E511" s="374">
        <v>1500</v>
      </c>
      <c r="F511" s="372" t="s">
        <v>1907</v>
      </c>
      <c r="G511" s="372" t="s">
        <v>1908</v>
      </c>
      <c r="H511" s="372" t="s">
        <v>1172</v>
      </c>
      <c r="I511" s="372" t="str">
        <f>VLOOKUP(F511,'[2]reporte_padron_nominal - 2021-0'!$S:$AH,14,FALSE)</f>
        <v>Secundaria completa</v>
      </c>
      <c r="J511" s="372">
        <f>VLOOKUP(F511,'[2]reporte_padron_nominal - 2021-0'!$S:$AH,16,FALSE)</f>
        <v>0</v>
      </c>
      <c r="K511" s="373"/>
      <c r="L511" s="373" t="s">
        <v>719</v>
      </c>
      <c r="M511" s="372" t="s">
        <v>719</v>
      </c>
      <c r="N511" s="379">
        <v>1</v>
      </c>
      <c r="O511" s="376">
        <v>1</v>
      </c>
      <c r="P511" s="374">
        <v>1400</v>
      </c>
    </row>
    <row r="512" spans="1:16" x14ac:dyDescent="0.2">
      <c r="A512" s="501" t="s">
        <v>1111</v>
      </c>
      <c r="B512" s="372" t="s">
        <v>1117</v>
      </c>
      <c r="C512" s="377" t="s">
        <v>104</v>
      </c>
      <c r="D512" s="372" t="s">
        <v>844</v>
      </c>
      <c r="E512" s="374">
        <v>8000</v>
      </c>
      <c r="F512" s="372" t="s">
        <v>1909</v>
      </c>
      <c r="G512" s="372" t="s">
        <v>1910</v>
      </c>
      <c r="H512" s="372" t="s">
        <v>844</v>
      </c>
      <c r="I512" s="372" t="s">
        <v>1116</v>
      </c>
      <c r="J512" s="372" t="s">
        <v>769</v>
      </c>
      <c r="K512" s="373">
        <v>1</v>
      </c>
      <c r="L512" s="373">
        <v>2</v>
      </c>
      <c r="M512" s="372">
        <v>18000</v>
      </c>
      <c r="N512" s="379">
        <v>1</v>
      </c>
      <c r="O512" s="376">
        <v>3</v>
      </c>
      <c r="P512" s="374">
        <v>24000</v>
      </c>
    </row>
    <row r="513" spans="1:16" x14ac:dyDescent="0.2">
      <c r="A513" s="501" t="s">
        <v>1111</v>
      </c>
      <c r="B513" s="372" t="s">
        <v>1112</v>
      </c>
      <c r="C513" s="372" t="s">
        <v>104</v>
      </c>
      <c r="D513" s="373" t="s">
        <v>1129</v>
      </c>
      <c r="E513" s="374">
        <v>1800</v>
      </c>
      <c r="F513" s="373" t="s">
        <v>1911</v>
      </c>
      <c r="G513" s="373" t="s">
        <v>1912</v>
      </c>
      <c r="H513" s="372" t="str">
        <f>VLOOKUP(F513,'[2]reporte_padron_nominal - 2021-0'!$S:$AH,15,FALSE)</f>
        <v>TECNICO EN ENFERMERIA</v>
      </c>
      <c r="I513" s="372" t="str">
        <f>VLOOKUP(F513,'[2]reporte_padron_nominal - 2021-0'!$S:$AH,14,FALSE)</f>
        <v>Técnico superior completo</v>
      </c>
      <c r="J513" s="372" t="str">
        <f>VLOOKUP(F513,'[2]reporte_padron_nominal - 2021-0'!$S:$AH,16,FALSE)</f>
        <v>TITULO</v>
      </c>
      <c r="K513" s="373">
        <v>1</v>
      </c>
      <c r="L513" s="373">
        <v>1</v>
      </c>
      <c r="M513" s="374">
        <f>E513*L513</f>
        <v>1800</v>
      </c>
      <c r="N513" s="379">
        <v>1</v>
      </c>
      <c r="O513" s="376">
        <v>2</v>
      </c>
      <c r="P513" s="374">
        <f>O513*E513</f>
        <v>3600</v>
      </c>
    </row>
    <row r="514" spans="1:16" x14ac:dyDescent="0.2">
      <c r="A514" s="501" t="s">
        <v>1111</v>
      </c>
      <c r="B514" s="372" t="s">
        <v>1112</v>
      </c>
      <c r="C514" s="372" t="s">
        <v>104</v>
      </c>
      <c r="D514" s="373" t="s">
        <v>1263</v>
      </c>
      <c r="E514" s="374">
        <v>2500</v>
      </c>
      <c r="F514" s="373" t="s">
        <v>1913</v>
      </c>
      <c r="G514" s="373" t="s">
        <v>1914</v>
      </c>
      <c r="H514" s="372" t="str">
        <f>VLOOKUP(F514,'[2]reporte_padron_nominal - 2021-0'!$S:$AH,15,FALSE)</f>
        <v>OBSTETRA</v>
      </c>
      <c r="I514" s="372" t="str">
        <f>VLOOKUP(F514,'[2]reporte_padron_nominal - 2021-0'!$S:$AH,14,FALSE)</f>
        <v>Superior completo</v>
      </c>
      <c r="J514" s="372" t="str">
        <f>VLOOKUP(F514,'[2]reporte_padron_nominal - 2021-0'!$S:$AH,16,FALSE)</f>
        <v>TITULO</v>
      </c>
      <c r="K514" s="373">
        <v>1</v>
      </c>
      <c r="L514" s="373">
        <v>1</v>
      </c>
      <c r="M514" s="374">
        <f>E514*L514</f>
        <v>2500</v>
      </c>
      <c r="N514" s="379">
        <v>1</v>
      </c>
      <c r="O514" s="376">
        <v>1</v>
      </c>
      <c r="P514" s="374">
        <f>O514*E514</f>
        <v>2500</v>
      </c>
    </row>
    <row r="515" spans="1:16" x14ac:dyDescent="0.2">
      <c r="A515" s="501" t="s">
        <v>1111</v>
      </c>
      <c r="B515" s="372" t="s">
        <v>1117</v>
      </c>
      <c r="C515" s="377" t="s">
        <v>104</v>
      </c>
      <c r="D515" s="372" t="s">
        <v>1133</v>
      </c>
      <c r="E515" s="374">
        <v>4000</v>
      </c>
      <c r="F515" s="372" t="s">
        <v>1913</v>
      </c>
      <c r="G515" s="372" t="s">
        <v>1914</v>
      </c>
      <c r="H515" s="372" t="str">
        <f>VLOOKUP(F515,'[2]reporte_padron_nominal - 2021-0'!$S:$AH,15,FALSE)</f>
        <v>OBSTETRA</v>
      </c>
      <c r="I515" s="372" t="str">
        <f>VLOOKUP(F515,'[2]reporte_padron_nominal - 2021-0'!$S:$AH,14,FALSE)</f>
        <v>Superior completo</v>
      </c>
      <c r="J515" s="372" t="str">
        <f>VLOOKUP(F515,'[2]reporte_padron_nominal - 2021-0'!$S:$AH,16,FALSE)</f>
        <v>TITULO</v>
      </c>
      <c r="K515" s="373"/>
      <c r="L515" s="373" t="s">
        <v>719</v>
      </c>
      <c r="M515" s="372" t="s">
        <v>719</v>
      </c>
      <c r="N515" s="379">
        <v>3</v>
      </c>
      <c r="O515" s="376">
        <v>5</v>
      </c>
      <c r="P515" s="374">
        <v>18500</v>
      </c>
    </row>
    <row r="516" spans="1:16" x14ac:dyDescent="0.2">
      <c r="A516" s="501" t="s">
        <v>1111</v>
      </c>
      <c r="B516" s="372" t="s">
        <v>1117</v>
      </c>
      <c r="C516" s="377" t="s">
        <v>104</v>
      </c>
      <c r="D516" s="372" t="s">
        <v>1118</v>
      </c>
      <c r="E516" s="374">
        <v>4000</v>
      </c>
      <c r="F516" s="372" t="s">
        <v>1915</v>
      </c>
      <c r="G516" s="372" t="s">
        <v>1916</v>
      </c>
      <c r="H516" s="372" t="str">
        <f>VLOOKUP(F516,'[2]reporte_padron_nominal - 2021-0'!$S:$AH,15,FALSE)</f>
        <v>ENFERMERA(O)</v>
      </c>
      <c r="I516" s="372" t="str">
        <f>VLOOKUP(F516,'[2]reporte_padron_nominal - 2021-0'!$S:$AH,14,FALSE)</f>
        <v>Superior completo</v>
      </c>
      <c r="J516" s="372" t="str">
        <f>VLOOKUP(F516,'[2]reporte_padron_nominal - 2021-0'!$S:$AH,16,FALSE)</f>
        <v>TITULO</v>
      </c>
      <c r="K516" s="373">
        <v>3</v>
      </c>
      <c r="L516" s="373">
        <v>4</v>
      </c>
      <c r="M516" s="372">
        <v>16000</v>
      </c>
      <c r="N516" s="379">
        <v>3</v>
      </c>
      <c r="O516" s="376">
        <v>6</v>
      </c>
      <c r="P516" s="374">
        <v>22500</v>
      </c>
    </row>
    <row r="517" spans="1:16" x14ac:dyDescent="0.2">
      <c r="A517" s="501" t="s">
        <v>1111</v>
      </c>
      <c r="B517" s="372" t="s">
        <v>1112</v>
      </c>
      <c r="C517" s="372" t="s">
        <v>104</v>
      </c>
      <c r="D517" s="373" t="s">
        <v>844</v>
      </c>
      <c r="E517" s="374">
        <v>3800</v>
      </c>
      <c r="F517" s="373" t="s">
        <v>1917</v>
      </c>
      <c r="G517" s="373" t="s">
        <v>1918</v>
      </c>
      <c r="H517" s="372" t="str">
        <f>VLOOKUP(F517,'[2]reporte_padron_nominal - 2021-0'!$S:$AH,15,FALSE)</f>
        <v>MEDICO CIRUJANO</v>
      </c>
      <c r="I517" s="372" t="str">
        <f>VLOOKUP(F517,'[2]reporte_padron_nominal - 2021-0'!$S:$AH,14,FALSE)</f>
        <v>Superior completo</v>
      </c>
      <c r="J517" s="372" t="str">
        <f>VLOOKUP(F517,'[2]reporte_padron_nominal - 2021-0'!$S:$AH,16,FALSE)</f>
        <v>TITULO</v>
      </c>
      <c r="K517" s="373">
        <v>3</v>
      </c>
      <c r="L517" s="373">
        <v>4</v>
      </c>
      <c r="M517" s="374">
        <f>E517*L517</f>
        <v>15200</v>
      </c>
      <c r="N517" s="375"/>
      <c r="O517" s="376"/>
      <c r="P517" s="374">
        <f>O517*E517</f>
        <v>0</v>
      </c>
    </row>
    <row r="518" spans="1:16" x14ac:dyDescent="0.2">
      <c r="A518" s="501" t="s">
        <v>1111</v>
      </c>
      <c r="B518" s="372" t="s">
        <v>1117</v>
      </c>
      <c r="C518" s="377" t="s">
        <v>104</v>
      </c>
      <c r="D518" s="372" t="s">
        <v>844</v>
      </c>
      <c r="E518" s="374">
        <v>8000</v>
      </c>
      <c r="F518" s="372" t="s">
        <v>1917</v>
      </c>
      <c r="G518" s="372" t="s">
        <v>1918</v>
      </c>
      <c r="H518" s="372" t="str">
        <f>VLOOKUP(F518,'[2]reporte_padron_nominal - 2021-0'!$S:$AH,15,FALSE)</f>
        <v>MEDICO CIRUJANO</v>
      </c>
      <c r="I518" s="372" t="str">
        <f>VLOOKUP(F518,'[2]reporte_padron_nominal - 2021-0'!$S:$AH,14,FALSE)</f>
        <v>Superior completo</v>
      </c>
      <c r="J518" s="372" t="str">
        <f>VLOOKUP(F518,'[2]reporte_padron_nominal - 2021-0'!$S:$AH,16,FALSE)</f>
        <v>TITULO</v>
      </c>
      <c r="K518" s="373">
        <v>1</v>
      </c>
      <c r="L518" s="373">
        <v>3</v>
      </c>
      <c r="M518" s="372">
        <v>27000</v>
      </c>
      <c r="N518" s="379">
        <v>1</v>
      </c>
      <c r="O518" s="376">
        <v>3</v>
      </c>
      <c r="P518" s="374">
        <v>24000</v>
      </c>
    </row>
    <row r="519" spans="1:16" x14ac:dyDescent="0.2">
      <c r="A519" s="501" t="s">
        <v>1111</v>
      </c>
      <c r="B519" s="372" t="s">
        <v>1112</v>
      </c>
      <c r="C519" s="372" t="s">
        <v>104</v>
      </c>
      <c r="D519" s="373" t="s">
        <v>1193</v>
      </c>
      <c r="E519" s="374">
        <v>1100</v>
      </c>
      <c r="F519" s="373" t="s">
        <v>1919</v>
      </c>
      <c r="G519" s="373" t="s">
        <v>1920</v>
      </c>
      <c r="H519" s="372" t="str">
        <f>VLOOKUP(F519,'[2]reporte_padron_nominal - 2021-0'!$S:$AH,15,FALSE)</f>
        <v>* SIN PROFESIÓN NI CARRERA TÉCNICA</v>
      </c>
      <c r="I519" s="372" t="str">
        <f>VLOOKUP(F519,'[2]reporte_padron_nominal - 2021-0'!$S:$AH,14,FALSE)</f>
        <v>Secundaria completa</v>
      </c>
      <c r="J519" s="372">
        <f>VLOOKUP(F519,'[2]reporte_padron_nominal - 2021-0'!$S:$AH,16,FALSE)</f>
        <v>0</v>
      </c>
      <c r="K519" s="373">
        <v>4</v>
      </c>
      <c r="L519" s="373">
        <v>12</v>
      </c>
      <c r="M519" s="374">
        <f>E519*L519</f>
        <v>13200</v>
      </c>
      <c r="N519" s="379">
        <v>3</v>
      </c>
      <c r="O519" s="376">
        <v>6</v>
      </c>
      <c r="P519" s="374">
        <f>O519*E519</f>
        <v>6600</v>
      </c>
    </row>
    <row r="520" spans="1:16" x14ac:dyDescent="0.2">
      <c r="A520" s="501" t="s">
        <v>1111</v>
      </c>
      <c r="B520" s="372" t="s">
        <v>1112</v>
      </c>
      <c r="C520" s="372" t="s">
        <v>104</v>
      </c>
      <c r="D520" s="373" t="s">
        <v>844</v>
      </c>
      <c r="E520" s="374">
        <v>3800</v>
      </c>
      <c r="F520" s="373" t="s">
        <v>1921</v>
      </c>
      <c r="G520" s="373" t="s">
        <v>1922</v>
      </c>
      <c r="H520" s="373" t="s">
        <v>844</v>
      </c>
      <c r="I520" s="372" t="s">
        <v>1116</v>
      </c>
      <c r="J520" s="372" t="s">
        <v>769</v>
      </c>
      <c r="K520" s="373">
        <v>1</v>
      </c>
      <c r="L520" s="373">
        <v>2</v>
      </c>
      <c r="M520" s="374">
        <f>E520*L520</f>
        <v>7600</v>
      </c>
      <c r="N520" s="375"/>
      <c r="O520" s="376"/>
      <c r="P520" s="374">
        <f>O520*E520</f>
        <v>0</v>
      </c>
    </row>
    <row r="521" spans="1:16" x14ac:dyDescent="0.2">
      <c r="A521" s="501" t="s">
        <v>1111</v>
      </c>
      <c r="B521" s="372" t="s">
        <v>1112</v>
      </c>
      <c r="C521" s="372" t="s">
        <v>104</v>
      </c>
      <c r="D521" s="373" t="s">
        <v>1118</v>
      </c>
      <c r="E521" s="374">
        <v>2800</v>
      </c>
      <c r="F521" s="373" t="s">
        <v>1923</v>
      </c>
      <c r="G521" s="373" t="s">
        <v>1924</v>
      </c>
      <c r="H521" s="372" t="str">
        <f>VLOOKUP(F521,'[2]reporte_padron_nominal - 2021-0'!$S:$AH,15,FALSE)</f>
        <v>ENFERMERA(O)</v>
      </c>
      <c r="I521" s="372" t="str">
        <f>VLOOKUP(F521,'[2]reporte_padron_nominal - 2021-0'!$S:$AH,14,FALSE)</f>
        <v>Superior completo</v>
      </c>
      <c r="J521" s="372" t="str">
        <f>VLOOKUP(F521,'[2]reporte_padron_nominal - 2021-0'!$S:$AH,16,FALSE)</f>
        <v>TITULO</v>
      </c>
      <c r="K521" s="373">
        <v>4</v>
      </c>
      <c r="L521" s="373">
        <v>12</v>
      </c>
      <c r="M521" s="374">
        <f>E521*L521</f>
        <v>33600</v>
      </c>
      <c r="N521" s="379">
        <v>3</v>
      </c>
      <c r="O521" s="376">
        <v>6</v>
      </c>
      <c r="P521" s="374">
        <f>O521*E521</f>
        <v>16800</v>
      </c>
    </row>
    <row r="522" spans="1:16" x14ac:dyDescent="0.2">
      <c r="A522" s="501" t="s">
        <v>1111</v>
      </c>
      <c r="B522" s="372" t="s">
        <v>1112</v>
      </c>
      <c r="C522" s="372" t="s">
        <v>104</v>
      </c>
      <c r="D522" s="373" t="s">
        <v>844</v>
      </c>
      <c r="E522" s="374">
        <v>3800</v>
      </c>
      <c r="F522" s="373" t="s">
        <v>1925</v>
      </c>
      <c r="G522" s="373" t="s">
        <v>1926</v>
      </c>
      <c r="H522" s="372" t="str">
        <f>VLOOKUP(F522,'[2]reporte_padron_nominal - 2021-0'!$S:$AH,15,FALSE)</f>
        <v>MEDICO CIRUJANO</v>
      </c>
      <c r="I522" s="372" t="str">
        <f>VLOOKUP(F522,'[2]reporte_padron_nominal - 2021-0'!$S:$AH,14,FALSE)</f>
        <v>Superior completo</v>
      </c>
      <c r="J522" s="372" t="str">
        <f>VLOOKUP(F522,'[2]reporte_padron_nominal - 2021-0'!$S:$AH,16,FALSE)</f>
        <v>TITULO</v>
      </c>
      <c r="K522" s="373">
        <v>4</v>
      </c>
      <c r="L522" s="373">
        <v>12</v>
      </c>
      <c r="M522" s="374">
        <f>E522*L522</f>
        <v>45600</v>
      </c>
      <c r="N522" s="379">
        <v>3</v>
      </c>
      <c r="O522" s="376">
        <v>5</v>
      </c>
      <c r="P522" s="374">
        <f>O522*E522</f>
        <v>19000</v>
      </c>
    </row>
    <row r="523" spans="1:16" x14ac:dyDescent="0.2">
      <c r="A523" s="501" t="s">
        <v>1111</v>
      </c>
      <c r="B523" s="372" t="s">
        <v>1117</v>
      </c>
      <c r="C523" s="377" t="s">
        <v>104</v>
      </c>
      <c r="D523" s="372" t="s">
        <v>844</v>
      </c>
      <c r="E523" s="374">
        <v>8000</v>
      </c>
      <c r="F523" s="372" t="s">
        <v>1925</v>
      </c>
      <c r="G523" s="372" t="s">
        <v>1926</v>
      </c>
      <c r="H523" s="372" t="str">
        <f>VLOOKUP(F523,'[2]reporte_padron_nominal - 2021-0'!$S:$AH,15,FALSE)</f>
        <v>MEDICO CIRUJANO</v>
      </c>
      <c r="I523" s="372" t="str">
        <f>VLOOKUP(F523,'[2]reporte_padron_nominal - 2021-0'!$S:$AH,14,FALSE)</f>
        <v>Superior completo</v>
      </c>
      <c r="J523" s="372" t="str">
        <f>VLOOKUP(F523,'[2]reporte_padron_nominal - 2021-0'!$S:$AH,16,FALSE)</f>
        <v>TITULO</v>
      </c>
      <c r="K523" s="373"/>
      <c r="L523" s="373" t="s">
        <v>719</v>
      </c>
      <c r="M523" s="372" t="s">
        <v>719</v>
      </c>
      <c r="N523" s="379">
        <v>1</v>
      </c>
      <c r="O523" s="376">
        <v>2</v>
      </c>
      <c r="P523" s="374">
        <v>12160</v>
      </c>
    </row>
    <row r="524" spans="1:16" x14ac:dyDescent="0.2">
      <c r="A524" s="501" t="s">
        <v>1111</v>
      </c>
      <c r="B524" s="372" t="s">
        <v>1112</v>
      </c>
      <c r="C524" s="377" t="s">
        <v>104</v>
      </c>
      <c r="D524" s="379" t="s">
        <v>1263</v>
      </c>
      <c r="E524" s="378">
        <v>2000</v>
      </c>
      <c r="F524" s="377" t="s">
        <v>1927</v>
      </c>
      <c r="G524" s="377" t="s">
        <v>1928</v>
      </c>
      <c r="H524" s="372" t="str">
        <f>VLOOKUP(F524,'[2]reporte_padron_nominal - 2021-0'!$S:$AH,15,FALSE)</f>
        <v>INGENIERO INDUSTRIAL</v>
      </c>
      <c r="I524" s="372" t="str">
        <f>VLOOKUP(F524,'[2]reporte_padron_nominal - 2021-0'!$S:$AH,14,FALSE)</f>
        <v>Superior completo</v>
      </c>
      <c r="J524" s="372" t="str">
        <f>VLOOKUP(F524,'[2]reporte_padron_nominal - 2021-0'!$S:$AH,16,FALSE)</f>
        <v>BACHILLER</v>
      </c>
      <c r="K524" s="379"/>
      <c r="L524" s="379"/>
      <c r="M524" s="377"/>
      <c r="N524" s="379">
        <v>3</v>
      </c>
      <c r="O524" s="380">
        <v>5</v>
      </c>
      <c r="P524" s="374">
        <f>O524*E524</f>
        <v>10000</v>
      </c>
    </row>
    <row r="525" spans="1:16" x14ac:dyDescent="0.2">
      <c r="A525" s="501" t="s">
        <v>1111</v>
      </c>
      <c r="B525" s="372" t="s">
        <v>1117</v>
      </c>
      <c r="C525" s="377" t="s">
        <v>104</v>
      </c>
      <c r="D525" s="372" t="s">
        <v>1118</v>
      </c>
      <c r="E525" s="374">
        <v>4000</v>
      </c>
      <c r="F525" s="372" t="s">
        <v>1929</v>
      </c>
      <c r="G525" s="372" t="s">
        <v>1930</v>
      </c>
      <c r="H525" s="372" t="str">
        <f>VLOOKUP(F525,'[2]reporte_padron_nominal - 2021-0'!$S:$AH,15,FALSE)</f>
        <v>ENFERMERA(O)</v>
      </c>
      <c r="I525" s="372" t="str">
        <f>VLOOKUP(F525,'[2]reporte_padron_nominal - 2021-0'!$S:$AH,14,FALSE)</f>
        <v>Superior completo</v>
      </c>
      <c r="J525" s="372" t="str">
        <f>VLOOKUP(F525,'[2]reporte_padron_nominal - 2021-0'!$S:$AH,16,FALSE)</f>
        <v>TITULO</v>
      </c>
      <c r="K525" s="373"/>
      <c r="L525" s="373" t="s">
        <v>719</v>
      </c>
      <c r="M525" s="372" t="s">
        <v>719</v>
      </c>
      <c r="N525" s="379">
        <v>1</v>
      </c>
      <c r="O525" s="376">
        <v>1</v>
      </c>
      <c r="P525" s="374">
        <v>3000</v>
      </c>
    </row>
    <row r="526" spans="1:16" x14ac:dyDescent="0.2">
      <c r="A526" s="501" t="s">
        <v>1111</v>
      </c>
      <c r="B526" s="372" t="s">
        <v>1117</v>
      </c>
      <c r="C526" s="377" t="s">
        <v>104</v>
      </c>
      <c r="D526" s="372" t="s">
        <v>1138</v>
      </c>
      <c r="E526" s="374">
        <v>4000</v>
      </c>
      <c r="F526" s="372" t="s">
        <v>1931</v>
      </c>
      <c r="G526" s="372" t="s">
        <v>1932</v>
      </c>
      <c r="H526" s="372" t="str">
        <f>VLOOKUP(F526,'[2]reporte_padron_nominal - 2021-0'!$S:$AH,15,FALSE)</f>
        <v>BIOLOGO</v>
      </c>
      <c r="I526" s="372" t="str">
        <f>VLOOKUP(F526,'[2]reporte_padron_nominal - 2021-0'!$S:$AH,14,FALSE)</f>
        <v>Superior completo</v>
      </c>
      <c r="J526" s="372" t="str">
        <f>VLOOKUP(F526,'[2]reporte_padron_nominal - 2021-0'!$S:$AH,16,FALSE)</f>
        <v>TITULO</v>
      </c>
      <c r="K526" s="373"/>
      <c r="L526" s="373" t="s">
        <v>719</v>
      </c>
      <c r="M526" s="372" t="s">
        <v>719</v>
      </c>
      <c r="N526" s="379">
        <v>1</v>
      </c>
      <c r="O526" s="376">
        <v>3</v>
      </c>
      <c r="P526" s="374">
        <v>12947</v>
      </c>
    </row>
    <row r="527" spans="1:16" x14ac:dyDescent="0.2">
      <c r="A527" s="501" t="s">
        <v>1111</v>
      </c>
      <c r="B527" s="372" t="s">
        <v>1112</v>
      </c>
      <c r="C527" s="372" t="s">
        <v>104</v>
      </c>
      <c r="D527" s="373" t="s">
        <v>1154</v>
      </c>
      <c r="E527" s="374">
        <v>2100</v>
      </c>
      <c r="F527" s="373" t="s">
        <v>1933</v>
      </c>
      <c r="G527" s="373" t="s">
        <v>1934</v>
      </c>
      <c r="H527" s="372" t="str">
        <f>VLOOKUP(F527,'[2]reporte_padron_nominal - 2021-0'!$S:$AH,15,FALSE)</f>
        <v>OBSTETRA</v>
      </c>
      <c r="I527" s="372" t="str">
        <f>VLOOKUP(F527,'[2]reporte_padron_nominal - 2021-0'!$S:$AH,14,FALSE)</f>
        <v>Superior completo</v>
      </c>
      <c r="J527" s="372" t="str">
        <f>VLOOKUP(F527,'[2]reporte_padron_nominal - 2021-0'!$S:$AH,16,FALSE)</f>
        <v>TITULO</v>
      </c>
      <c r="K527" s="373">
        <v>4</v>
      </c>
      <c r="L527" s="373">
        <v>12</v>
      </c>
      <c r="M527" s="374">
        <f>E527*L527</f>
        <v>25200</v>
      </c>
      <c r="N527" s="379">
        <v>3</v>
      </c>
      <c r="O527" s="376">
        <v>6</v>
      </c>
      <c r="P527" s="374">
        <f>O527*E527</f>
        <v>12600</v>
      </c>
    </row>
    <row r="528" spans="1:16" x14ac:dyDescent="0.2">
      <c r="A528" s="501" t="s">
        <v>1111</v>
      </c>
      <c r="B528" s="372" t="s">
        <v>1112</v>
      </c>
      <c r="C528" s="372" t="s">
        <v>104</v>
      </c>
      <c r="D528" s="373" t="s">
        <v>1177</v>
      </c>
      <c r="E528" s="374">
        <v>1200</v>
      </c>
      <c r="F528" s="373">
        <v>44005539</v>
      </c>
      <c r="G528" s="373" t="s">
        <v>1935</v>
      </c>
      <c r="H528" s="372" t="s">
        <v>1936</v>
      </c>
      <c r="I528" s="372" t="s">
        <v>1132</v>
      </c>
      <c r="J528" s="372" t="s">
        <v>769</v>
      </c>
      <c r="K528" s="373">
        <v>1</v>
      </c>
      <c r="L528" s="373">
        <v>3</v>
      </c>
      <c r="M528" s="374">
        <f>E528*L528</f>
        <v>3600</v>
      </c>
      <c r="N528" s="379">
        <v>1</v>
      </c>
      <c r="O528" s="376">
        <v>3</v>
      </c>
      <c r="P528" s="374">
        <f>O528*E528</f>
        <v>3600</v>
      </c>
    </row>
    <row r="529" spans="1:16" x14ac:dyDescent="0.2">
      <c r="A529" s="501" t="s">
        <v>1111</v>
      </c>
      <c r="B529" s="372" t="s">
        <v>1117</v>
      </c>
      <c r="C529" s="377" t="s">
        <v>104</v>
      </c>
      <c r="D529" s="372" t="s">
        <v>1129</v>
      </c>
      <c r="E529" s="374">
        <v>2500</v>
      </c>
      <c r="F529" s="372" t="s">
        <v>1937</v>
      </c>
      <c r="G529" s="372" t="s">
        <v>1938</v>
      </c>
      <c r="H529" s="372" t="str">
        <f>VLOOKUP(F529,'[2]reporte_padron_nominal - 2021-0'!$S:$AH,15,FALSE)</f>
        <v>TECNICO EN ENFERMERIA</v>
      </c>
      <c r="I529" s="372" t="str">
        <f>VLOOKUP(F529,'[2]reporte_padron_nominal - 2021-0'!$S:$AH,14,FALSE)</f>
        <v>Técnico superior completo</v>
      </c>
      <c r="J529" s="372" t="str">
        <f>VLOOKUP(F529,'[2]reporte_padron_nominal - 2021-0'!$S:$AH,16,FALSE)</f>
        <v>TITULO</v>
      </c>
      <c r="K529" s="373"/>
      <c r="L529" s="373" t="s">
        <v>719</v>
      </c>
      <c r="M529" s="372" t="s">
        <v>719</v>
      </c>
      <c r="N529" s="379">
        <v>1</v>
      </c>
      <c r="O529" s="376">
        <v>1</v>
      </c>
      <c r="P529" s="374">
        <v>2500</v>
      </c>
    </row>
    <row r="530" spans="1:16" x14ac:dyDescent="0.2">
      <c r="A530" s="501" t="s">
        <v>1111</v>
      </c>
      <c r="B530" s="372" t="s">
        <v>1117</v>
      </c>
      <c r="C530" s="377" t="s">
        <v>104</v>
      </c>
      <c r="D530" s="372" t="s">
        <v>1148</v>
      </c>
      <c r="E530" s="374">
        <v>1500</v>
      </c>
      <c r="F530" s="372" t="s">
        <v>1939</v>
      </c>
      <c r="G530" s="372" t="s">
        <v>1940</v>
      </c>
      <c r="H530" s="372" t="str">
        <f>VLOOKUP(F530,'[2]reporte_padron_nominal - 2021-0'!$S:$AH,15,FALSE)</f>
        <v>TECNICO EN ENFERMERIA</v>
      </c>
      <c r="I530" s="372" t="str">
        <f>VLOOKUP(F530,'[2]reporte_padron_nominal - 2021-0'!$S:$AH,14,FALSE)</f>
        <v>Técnico superior completo</v>
      </c>
      <c r="J530" s="372" t="str">
        <f>VLOOKUP(F530,'[2]reporte_padron_nominal - 2021-0'!$S:$AH,16,FALSE)</f>
        <v>TITULO</v>
      </c>
      <c r="K530" s="373"/>
      <c r="L530" s="373" t="s">
        <v>719</v>
      </c>
      <c r="M530" s="372" t="s">
        <v>719</v>
      </c>
      <c r="N530" s="379">
        <v>1</v>
      </c>
      <c r="O530" s="376">
        <v>2</v>
      </c>
      <c r="P530" s="374">
        <v>3000</v>
      </c>
    </row>
    <row r="531" spans="1:16" x14ac:dyDescent="0.2">
      <c r="A531" s="501" t="s">
        <v>1111</v>
      </c>
      <c r="B531" s="372" t="s">
        <v>1117</v>
      </c>
      <c r="C531" s="377" t="s">
        <v>104</v>
      </c>
      <c r="D531" s="372" t="s">
        <v>1148</v>
      </c>
      <c r="E531" s="374">
        <v>1500</v>
      </c>
      <c r="F531" s="372" t="s">
        <v>1941</v>
      </c>
      <c r="G531" s="372" t="s">
        <v>1942</v>
      </c>
      <c r="H531" s="372" t="s">
        <v>870</v>
      </c>
      <c r="I531" s="372" t="str">
        <f>VLOOKUP(F531,'[2]reporte_padron_nominal - 2021-0'!$S:$AH,14,FALSE)</f>
        <v>Técnico superior incompleto</v>
      </c>
      <c r="J531" s="372" t="s">
        <v>769</v>
      </c>
      <c r="K531" s="373"/>
      <c r="L531" s="373" t="s">
        <v>719</v>
      </c>
      <c r="M531" s="372" t="s">
        <v>719</v>
      </c>
      <c r="N531" s="379">
        <v>1</v>
      </c>
      <c r="O531" s="376">
        <v>1</v>
      </c>
      <c r="P531" s="374">
        <v>1064</v>
      </c>
    </row>
    <row r="532" spans="1:16" x14ac:dyDescent="0.2">
      <c r="A532" s="501" t="s">
        <v>1111</v>
      </c>
      <c r="B532" s="372" t="s">
        <v>1112</v>
      </c>
      <c r="C532" s="372" t="s">
        <v>104</v>
      </c>
      <c r="D532" s="373" t="s">
        <v>1129</v>
      </c>
      <c r="E532" s="374">
        <v>1800</v>
      </c>
      <c r="F532" s="373" t="s">
        <v>1943</v>
      </c>
      <c r="G532" s="373" t="s">
        <v>1944</v>
      </c>
      <c r="H532" s="372" t="str">
        <f>VLOOKUP(F532,'[2]reporte_padron_nominal - 2021-0'!$S:$AH,15,FALSE)</f>
        <v>TECNICO EN ENFERMERIA</v>
      </c>
      <c r="I532" s="372" t="str">
        <f>VLOOKUP(F532,'[2]reporte_padron_nominal - 2021-0'!$S:$AH,14,FALSE)</f>
        <v>Técnico superior completo</v>
      </c>
      <c r="J532" s="372" t="str">
        <f>VLOOKUP(F532,'[2]reporte_padron_nominal - 2021-0'!$S:$AH,16,FALSE)</f>
        <v>TITULO</v>
      </c>
      <c r="K532" s="373">
        <v>1</v>
      </c>
      <c r="L532" s="373">
        <v>2</v>
      </c>
      <c r="M532" s="374">
        <f>E532*L532</f>
        <v>3600</v>
      </c>
      <c r="N532" s="379">
        <v>1</v>
      </c>
      <c r="O532" s="376">
        <v>2</v>
      </c>
      <c r="P532" s="374">
        <f>O532*E532</f>
        <v>3600</v>
      </c>
    </row>
    <row r="533" spans="1:16" x14ac:dyDescent="0.2">
      <c r="A533" s="501" t="s">
        <v>1111</v>
      </c>
      <c r="B533" s="372" t="s">
        <v>1112</v>
      </c>
      <c r="C533" s="377" t="s">
        <v>104</v>
      </c>
      <c r="D533" s="379" t="s">
        <v>1219</v>
      </c>
      <c r="E533" s="378">
        <v>1800</v>
      </c>
      <c r="F533" s="377" t="s">
        <v>1945</v>
      </c>
      <c r="G533" s="377" t="s">
        <v>1946</v>
      </c>
      <c r="H533" s="372" t="str">
        <f>VLOOKUP(F533,'[2]reporte_padron_nominal - 2021-0'!$S:$AH,15,FALSE)</f>
        <v>ABOGADO</v>
      </c>
      <c r="I533" s="372" t="str">
        <f>VLOOKUP(F533,'[2]reporte_padron_nominal - 2021-0'!$S:$AH,14,FALSE)</f>
        <v>Superior completo</v>
      </c>
      <c r="J533" s="372" t="str">
        <f>VLOOKUP(F533,'[2]reporte_padron_nominal - 2021-0'!$S:$AH,16,FALSE)</f>
        <v>BACHILLER</v>
      </c>
      <c r="K533" s="379"/>
      <c r="L533" s="379"/>
      <c r="M533" s="377"/>
      <c r="N533" s="379">
        <v>3</v>
      </c>
      <c r="O533" s="380">
        <v>5</v>
      </c>
      <c r="P533" s="374">
        <f>O533*E533</f>
        <v>9000</v>
      </c>
    </row>
    <row r="534" spans="1:16" x14ac:dyDescent="0.2">
      <c r="A534" s="501" t="s">
        <v>1111</v>
      </c>
      <c r="B534" s="372" t="s">
        <v>1112</v>
      </c>
      <c r="C534" s="372" t="s">
        <v>104</v>
      </c>
      <c r="D534" s="373" t="s">
        <v>1121</v>
      </c>
      <c r="E534" s="374">
        <v>2500</v>
      </c>
      <c r="F534" s="373" t="s">
        <v>1947</v>
      </c>
      <c r="G534" s="373" t="s">
        <v>1948</v>
      </c>
      <c r="H534" s="372" t="str">
        <f>VLOOKUP(F534,'[2]reporte_padron_nominal - 2021-0'!$S:$AH,15,FALSE)</f>
        <v>PSICOLOGO</v>
      </c>
      <c r="I534" s="372" t="str">
        <f>VLOOKUP(F534,'[2]reporte_padron_nominal - 2021-0'!$S:$AH,14,FALSE)</f>
        <v>Superior completo</v>
      </c>
      <c r="J534" s="372" t="str">
        <f>VLOOKUP(F534,'[2]reporte_padron_nominal - 2021-0'!$S:$AH,16,FALSE)</f>
        <v>TITULO</v>
      </c>
      <c r="K534" s="373">
        <v>1</v>
      </c>
      <c r="L534" s="373">
        <v>1</v>
      </c>
      <c r="M534" s="374">
        <f>E534*L534</f>
        <v>2500</v>
      </c>
      <c r="N534" s="375"/>
      <c r="O534" s="376"/>
      <c r="P534" s="374">
        <f>O534*E534</f>
        <v>0</v>
      </c>
    </row>
    <row r="535" spans="1:16" x14ac:dyDescent="0.2">
      <c r="A535" s="501" t="s">
        <v>1111</v>
      </c>
      <c r="B535" s="372" t="s">
        <v>1117</v>
      </c>
      <c r="C535" s="377" t="s">
        <v>104</v>
      </c>
      <c r="D535" s="372" t="s">
        <v>1193</v>
      </c>
      <c r="E535" s="374">
        <v>2500</v>
      </c>
      <c r="F535" s="372" t="s">
        <v>1949</v>
      </c>
      <c r="G535" s="372" t="s">
        <v>1950</v>
      </c>
      <c r="H535" s="372" t="str">
        <f>VLOOKUP(F535,'[2]reporte_padron_nominal - 2021-0'!$S:$AH,15,FALSE)</f>
        <v>TECNICO EN ENFERMERIA</v>
      </c>
      <c r="I535" s="372" t="str">
        <f>VLOOKUP(F535,'[2]reporte_padron_nominal - 2021-0'!$S:$AH,14,FALSE)</f>
        <v>Técnico superior completo</v>
      </c>
      <c r="J535" s="372" t="str">
        <f>VLOOKUP(F535,'[2]reporte_padron_nominal - 2021-0'!$S:$AH,16,FALSE)</f>
        <v>TITULO</v>
      </c>
      <c r="K535" s="373">
        <v>3</v>
      </c>
      <c r="L535" s="373">
        <v>4</v>
      </c>
      <c r="M535" s="372">
        <v>12000</v>
      </c>
      <c r="N535" s="379">
        <v>3</v>
      </c>
      <c r="O535" s="376">
        <v>6</v>
      </c>
      <c r="P535" s="374">
        <v>15300</v>
      </c>
    </row>
    <row r="536" spans="1:16" x14ac:dyDescent="0.2">
      <c r="A536" s="501" t="s">
        <v>1111</v>
      </c>
      <c r="B536" s="372" t="s">
        <v>1112</v>
      </c>
      <c r="C536" s="372" t="s">
        <v>104</v>
      </c>
      <c r="D536" s="373" t="s">
        <v>1118</v>
      </c>
      <c r="E536" s="374">
        <v>2000</v>
      </c>
      <c r="F536" s="373" t="s">
        <v>1951</v>
      </c>
      <c r="G536" s="373" t="s">
        <v>1952</v>
      </c>
      <c r="H536" s="372" t="str">
        <f>VLOOKUP(F536,'[2]reporte_padron_nominal - 2021-0'!$S:$AH,15,FALSE)</f>
        <v>ENFERMERA(O)</v>
      </c>
      <c r="I536" s="372" t="str">
        <f>VLOOKUP(F536,'[2]reporte_padron_nominal - 2021-0'!$S:$AH,14,FALSE)</f>
        <v>Superior completo</v>
      </c>
      <c r="J536" s="372" t="str">
        <f>VLOOKUP(F536,'[2]reporte_padron_nominal - 2021-0'!$S:$AH,16,FALSE)</f>
        <v>TITULO</v>
      </c>
      <c r="K536" s="373">
        <v>4</v>
      </c>
      <c r="L536" s="373">
        <v>7</v>
      </c>
      <c r="M536" s="374">
        <f>E536*L536</f>
        <v>14000</v>
      </c>
      <c r="N536" s="375"/>
      <c r="O536" s="376"/>
      <c r="P536" s="374">
        <f>O536*E536</f>
        <v>0</v>
      </c>
    </row>
    <row r="537" spans="1:16" x14ac:dyDescent="0.2">
      <c r="A537" s="501" t="s">
        <v>1111</v>
      </c>
      <c r="B537" s="372" t="s">
        <v>1117</v>
      </c>
      <c r="C537" s="377" t="s">
        <v>104</v>
      </c>
      <c r="D537" s="372" t="s">
        <v>1118</v>
      </c>
      <c r="E537" s="374">
        <v>4000</v>
      </c>
      <c r="F537" s="372" t="s">
        <v>1951</v>
      </c>
      <c r="G537" s="372" t="s">
        <v>1952</v>
      </c>
      <c r="H537" s="372" t="str">
        <f>VLOOKUP(F537,'[2]reporte_padron_nominal - 2021-0'!$S:$AH,15,FALSE)</f>
        <v>ENFERMERA(O)</v>
      </c>
      <c r="I537" s="372" t="str">
        <f>VLOOKUP(F537,'[2]reporte_padron_nominal - 2021-0'!$S:$AH,14,FALSE)</f>
        <v>Superior completo</v>
      </c>
      <c r="J537" s="372" t="str">
        <f>VLOOKUP(F537,'[2]reporte_padron_nominal - 2021-0'!$S:$AH,16,FALSE)</f>
        <v>TITULO</v>
      </c>
      <c r="K537" s="373"/>
      <c r="L537" s="373" t="s">
        <v>719</v>
      </c>
      <c r="M537" s="372" t="s">
        <v>719</v>
      </c>
      <c r="N537" s="379">
        <v>3</v>
      </c>
      <c r="O537" s="376">
        <v>4</v>
      </c>
      <c r="P537" s="374">
        <v>14500</v>
      </c>
    </row>
    <row r="538" spans="1:16" x14ac:dyDescent="0.2">
      <c r="A538" s="501" t="s">
        <v>1111</v>
      </c>
      <c r="B538" s="372" t="s">
        <v>1117</v>
      </c>
      <c r="C538" s="377" t="s">
        <v>104</v>
      </c>
      <c r="D538" s="372" t="s">
        <v>1129</v>
      </c>
      <c r="E538" s="374">
        <v>2500</v>
      </c>
      <c r="F538" s="372" t="s">
        <v>1953</v>
      </c>
      <c r="G538" s="372" t="s">
        <v>1954</v>
      </c>
      <c r="H538" s="372" t="str">
        <f>VLOOKUP(F538,'[2]reporte_padron_nominal - 2021-0'!$S:$AH,15,FALSE)</f>
        <v>TECNICO EN ENFERMERIA</v>
      </c>
      <c r="I538" s="372" t="str">
        <f>VLOOKUP(F538,'[2]reporte_padron_nominal - 2021-0'!$S:$AH,14,FALSE)</f>
        <v>Técnico superior completo</v>
      </c>
      <c r="J538" s="372" t="str">
        <f>VLOOKUP(F538,'[2]reporte_padron_nominal - 2021-0'!$S:$AH,16,FALSE)</f>
        <v>TITULO</v>
      </c>
      <c r="K538" s="373">
        <v>1</v>
      </c>
      <c r="L538" s="373">
        <v>3</v>
      </c>
      <c r="M538" s="372">
        <v>9000</v>
      </c>
      <c r="N538" s="375"/>
      <c r="O538" s="376" t="s">
        <v>719</v>
      </c>
      <c r="P538" s="374" t="s">
        <v>719</v>
      </c>
    </row>
    <row r="539" spans="1:16" x14ac:dyDescent="0.2">
      <c r="A539" s="501" t="s">
        <v>1111</v>
      </c>
      <c r="B539" s="372" t="s">
        <v>1112</v>
      </c>
      <c r="C539" s="372" t="s">
        <v>104</v>
      </c>
      <c r="D539" s="373" t="s">
        <v>1193</v>
      </c>
      <c r="E539" s="374">
        <v>1200</v>
      </c>
      <c r="F539" s="373" t="s">
        <v>1955</v>
      </c>
      <c r="G539" s="373" t="s">
        <v>1956</v>
      </c>
      <c r="H539" s="372" t="s">
        <v>1172</v>
      </c>
      <c r="I539" s="372" t="str">
        <f>VLOOKUP(F539,'[2]reporte_padron_nominal - 2021-0'!$S:$AH,14,FALSE)</f>
        <v>Secundaria completa</v>
      </c>
      <c r="J539" s="372">
        <f>VLOOKUP(F539,'[2]reporte_padron_nominal - 2021-0'!$S:$AH,16,FALSE)</f>
        <v>0</v>
      </c>
      <c r="K539" s="373">
        <v>1</v>
      </c>
      <c r="L539" s="373">
        <v>1</v>
      </c>
      <c r="M539" s="374">
        <f>E539*L539</f>
        <v>1200</v>
      </c>
      <c r="N539" s="375"/>
      <c r="O539" s="376"/>
      <c r="P539" s="374">
        <f>O539*E539</f>
        <v>0</v>
      </c>
    </row>
    <row r="540" spans="1:16" x14ac:dyDescent="0.2">
      <c r="A540" s="501" t="s">
        <v>1111</v>
      </c>
      <c r="B540" s="372" t="s">
        <v>1117</v>
      </c>
      <c r="C540" s="377" t="s">
        <v>104</v>
      </c>
      <c r="D540" s="372" t="s">
        <v>1193</v>
      </c>
      <c r="E540" s="374">
        <v>2500</v>
      </c>
      <c r="F540" s="372" t="s">
        <v>1955</v>
      </c>
      <c r="G540" s="372" t="s">
        <v>1956</v>
      </c>
      <c r="H540" s="372" t="s">
        <v>1172</v>
      </c>
      <c r="I540" s="372" t="str">
        <f>VLOOKUP(F540,'[2]reporte_padron_nominal - 2021-0'!$S:$AH,14,FALSE)</f>
        <v>Secundaria completa</v>
      </c>
      <c r="J540" s="372">
        <f>VLOOKUP(F540,'[2]reporte_padron_nominal - 2021-0'!$S:$AH,16,FALSE)</f>
        <v>0</v>
      </c>
      <c r="K540" s="373">
        <v>1</v>
      </c>
      <c r="L540" s="373">
        <v>3</v>
      </c>
      <c r="M540" s="372">
        <v>9000</v>
      </c>
      <c r="N540" s="375"/>
      <c r="O540" s="376" t="s">
        <v>719</v>
      </c>
      <c r="P540" s="374" t="s">
        <v>719</v>
      </c>
    </row>
    <row r="541" spans="1:16" x14ac:dyDescent="0.2">
      <c r="A541" s="501" t="s">
        <v>1111</v>
      </c>
      <c r="B541" s="372" t="s">
        <v>1112</v>
      </c>
      <c r="C541" s="372" t="s">
        <v>104</v>
      </c>
      <c r="D541" s="373" t="s">
        <v>1339</v>
      </c>
      <c r="E541" s="374">
        <v>2500</v>
      </c>
      <c r="F541" s="373" t="s">
        <v>1957</v>
      </c>
      <c r="G541" s="373" t="s">
        <v>1958</v>
      </c>
      <c r="H541" s="372" t="str">
        <f>VLOOKUP(F541,'[2]reporte_padron_nominal - 2021-0'!$S:$AH,15,FALSE)</f>
        <v>QUIMICO FARMACEUTICO</v>
      </c>
      <c r="I541" s="372" t="str">
        <f>VLOOKUP(F541,'[2]reporte_padron_nominal - 2021-0'!$S:$AH,14,FALSE)</f>
        <v>Superior completo</v>
      </c>
      <c r="J541" s="372" t="str">
        <f>VLOOKUP(F541,'[2]reporte_padron_nominal - 2021-0'!$S:$AH,16,FALSE)</f>
        <v>TITULO</v>
      </c>
      <c r="K541" s="373">
        <v>4</v>
      </c>
      <c r="L541" s="373">
        <v>12</v>
      </c>
      <c r="M541" s="374">
        <f>E541*L541</f>
        <v>30000</v>
      </c>
      <c r="N541" s="379">
        <v>3</v>
      </c>
      <c r="O541" s="376">
        <v>6</v>
      </c>
      <c r="P541" s="374">
        <f>O541*E541</f>
        <v>15000</v>
      </c>
    </row>
    <row r="542" spans="1:16" x14ac:dyDescent="0.2">
      <c r="A542" s="501" t="s">
        <v>1111</v>
      </c>
      <c r="B542" s="372" t="s">
        <v>1112</v>
      </c>
      <c r="C542" s="377" t="s">
        <v>104</v>
      </c>
      <c r="D542" s="379" t="s">
        <v>1263</v>
      </c>
      <c r="E542" s="378">
        <v>2500</v>
      </c>
      <c r="F542" s="377" t="s">
        <v>1959</v>
      </c>
      <c r="G542" s="377" t="s">
        <v>1960</v>
      </c>
      <c r="H542" s="372" t="str">
        <f>VLOOKUP(F542,'[2]reporte_padron_nominal - 2021-0'!$S:$AH,15,FALSE)</f>
        <v>TECNICO SANITARIO AMBIENTAL</v>
      </c>
      <c r="I542" s="372" t="str">
        <f>VLOOKUP(F542,'[2]reporte_padron_nominal - 2021-0'!$S:$AH,14,FALSE)</f>
        <v>Técnico superior completo</v>
      </c>
      <c r="J542" s="372" t="str">
        <f>VLOOKUP(F542,'[2]reporte_padron_nominal - 2021-0'!$S:$AH,16,FALSE)</f>
        <v>TITULO</v>
      </c>
      <c r="K542" s="379"/>
      <c r="L542" s="379"/>
      <c r="M542" s="377"/>
      <c r="N542" s="379">
        <v>3</v>
      </c>
      <c r="O542" s="380">
        <v>5</v>
      </c>
      <c r="P542" s="374">
        <f>O542*E542</f>
        <v>12500</v>
      </c>
    </row>
    <row r="543" spans="1:16" x14ac:dyDescent="0.2">
      <c r="A543" s="501" t="s">
        <v>1111</v>
      </c>
      <c r="B543" s="372" t="s">
        <v>1112</v>
      </c>
      <c r="C543" s="377" t="s">
        <v>104</v>
      </c>
      <c r="D543" s="379" t="s">
        <v>1961</v>
      </c>
      <c r="E543" s="378">
        <v>2000</v>
      </c>
      <c r="F543" s="377" t="s">
        <v>1962</v>
      </c>
      <c r="G543" s="377" t="s">
        <v>1963</v>
      </c>
      <c r="H543" s="372" t="s">
        <v>1154</v>
      </c>
      <c r="I543" s="372" t="s">
        <v>1116</v>
      </c>
      <c r="J543" s="372" t="s">
        <v>769</v>
      </c>
      <c r="K543" s="379"/>
      <c r="L543" s="379"/>
      <c r="M543" s="377"/>
      <c r="N543" s="379">
        <v>3</v>
      </c>
      <c r="O543" s="380">
        <v>5</v>
      </c>
      <c r="P543" s="374">
        <f>O543*E543</f>
        <v>10000</v>
      </c>
    </row>
    <row r="544" spans="1:16" x14ac:dyDescent="0.2">
      <c r="A544" s="501" t="s">
        <v>1111</v>
      </c>
      <c r="B544" s="372" t="s">
        <v>1112</v>
      </c>
      <c r="C544" s="372" t="s">
        <v>104</v>
      </c>
      <c r="D544" s="373" t="s">
        <v>1138</v>
      </c>
      <c r="E544" s="374">
        <v>2000</v>
      </c>
      <c r="F544" s="373" t="s">
        <v>1964</v>
      </c>
      <c r="G544" s="373" t="s">
        <v>1965</v>
      </c>
      <c r="H544" s="372" t="str">
        <f>VLOOKUP(F544,'[2]reporte_padron_nominal - 2021-0'!$S:$AH,15,FALSE)</f>
        <v>BIOLOGO</v>
      </c>
      <c r="I544" s="372" t="str">
        <f>VLOOKUP(F544,'[2]reporte_padron_nominal - 2021-0'!$S:$AH,14,FALSE)</f>
        <v>Superior completo</v>
      </c>
      <c r="J544" s="372" t="str">
        <f>VLOOKUP(F544,'[2]reporte_padron_nominal - 2021-0'!$S:$AH,16,FALSE)</f>
        <v>TITULO</v>
      </c>
      <c r="K544" s="373">
        <v>4</v>
      </c>
      <c r="L544" s="373">
        <v>12</v>
      </c>
      <c r="M544" s="374">
        <f>E544*L544</f>
        <v>24000</v>
      </c>
      <c r="N544" s="379">
        <v>3</v>
      </c>
      <c r="O544" s="376">
        <v>6</v>
      </c>
      <c r="P544" s="374">
        <f>O544*E544</f>
        <v>12000</v>
      </c>
    </row>
    <row r="545" spans="1:16" x14ac:dyDescent="0.2">
      <c r="A545" s="501" t="s">
        <v>1111</v>
      </c>
      <c r="B545" s="372" t="s">
        <v>1117</v>
      </c>
      <c r="C545" s="377" t="s">
        <v>104</v>
      </c>
      <c r="D545" s="372" t="s">
        <v>1129</v>
      </c>
      <c r="E545" s="374">
        <v>2500</v>
      </c>
      <c r="F545" s="372" t="s">
        <v>1966</v>
      </c>
      <c r="G545" s="372" t="s">
        <v>1967</v>
      </c>
      <c r="H545" s="372" t="str">
        <f>VLOOKUP(F545,'[2]reporte_padron_nominal - 2021-0'!$S:$AH,15,FALSE)</f>
        <v>TECNICO EN ENFERMERIA</v>
      </c>
      <c r="I545" s="372" t="str">
        <f>VLOOKUP(F545,'[2]reporte_padron_nominal - 2021-0'!$S:$AH,14,FALSE)</f>
        <v>Técnico superior completo</v>
      </c>
      <c r="J545" s="372" t="str">
        <f>VLOOKUP(F545,'[2]reporte_padron_nominal - 2021-0'!$S:$AH,16,FALSE)</f>
        <v>TITULO</v>
      </c>
      <c r="K545" s="373"/>
      <c r="L545" s="373" t="s">
        <v>719</v>
      </c>
      <c r="M545" s="372" t="s">
        <v>719</v>
      </c>
      <c r="N545" s="379">
        <v>1</v>
      </c>
      <c r="O545" s="376">
        <v>1</v>
      </c>
      <c r="P545" s="374">
        <v>2300</v>
      </c>
    </row>
    <row r="546" spans="1:16" x14ac:dyDescent="0.2">
      <c r="A546" s="501" t="s">
        <v>1111</v>
      </c>
      <c r="B546" s="372" t="s">
        <v>1112</v>
      </c>
      <c r="C546" s="372" t="s">
        <v>104</v>
      </c>
      <c r="D546" s="373" t="s">
        <v>1118</v>
      </c>
      <c r="E546" s="374">
        <v>2800</v>
      </c>
      <c r="F546" s="373" t="s">
        <v>1968</v>
      </c>
      <c r="G546" s="373" t="s">
        <v>1969</v>
      </c>
      <c r="H546" s="372" t="str">
        <f>VLOOKUP(F546,'[2]reporte_padron_nominal - 2021-0'!$S:$AH,15,FALSE)</f>
        <v>ENFERMERA(O)</v>
      </c>
      <c r="I546" s="372" t="str">
        <f>VLOOKUP(F546,'[2]reporte_padron_nominal - 2021-0'!$S:$AH,14,FALSE)</f>
        <v>Superior completo</v>
      </c>
      <c r="J546" s="372" t="str">
        <f>VLOOKUP(F546,'[2]reporte_padron_nominal - 2021-0'!$S:$AH,16,FALSE)</f>
        <v>TITULO</v>
      </c>
      <c r="K546" s="373">
        <v>4</v>
      </c>
      <c r="L546" s="373">
        <v>12</v>
      </c>
      <c r="M546" s="374">
        <f>E546*L546</f>
        <v>33600</v>
      </c>
      <c r="N546" s="379">
        <v>3</v>
      </c>
      <c r="O546" s="376">
        <v>5</v>
      </c>
      <c r="P546" s="374">
        <f>O546*E546</f>
        <v>14000</v>
      </c>
    </row>
    <row r="547" spans="1:16" x14ac:dyDescent="0.2">
      <c r="A547" s="501" t="s">
        <v>1111</v>
      </c>
      <c r="B547" s="372" t="s">
        <v>1117</v>
      </c>
      <c r="C547" s="377" t="s">
        <v>104</v>
      </c>
      <c r="D547" s="372" t="s">
        <v>1118</v>
      </c>
      <c r="E547" s="374">
        <v>4000</v>
      </c>
      <c r="F547" s="372" t="s">
        <v>1970</v>
      </c>
      <c r="G547" s="372" t="s">
        <v>1971</v>
      </c>
      <c r="H547" s="372" t="str">
        <f>VLOOKUP(F547,'[2]reporte_padron_nominal - 2021-0'!$S:$AH,15,FALSE)</f>
        <v>ENFERMERA(O)</v>
      </c>
      <c r="I547" s="372" t="str">
        <f>VLOOKUP(F547,'[2]reporte_padron_nominal - 2021-0'!$S:$AH,14,FALSE)</f>
        <v>Superior completo</v>
      </c>
      <c r="J547" s="372" t="str">
        <f>VLOOKUP(F547,'[2]reporte_padron_nominal - 2021-0'!$S:$AH,16,FALSE)</f>
        <v>TITULO</v>
      </c>
      <c r="K547" s="373">
        <v>1</v>
      </c>
      <c r="L547" s="373">
        <v>2</v>
      </c>
      <c r="M547" s="372">
        <v>8000</v>
      </c>
      <c r="N547" s="379">
        <v>3</v>
      </c>
      <c r="O547" s="376">
        <v>6</v>
      </c>
      <c r="P547" s="374">
        <v>22500</v>
      </c>
    </row>
    <row r="548" spans="1:16" x14ac:dyDescent="0.2">
      <c r="A548" s="501" t="s">
        <v>1111</v>
      </c>
      <c r="B548" s="372" t="s">
        <v>1117</v>
      </c>
      <c r="C548" s="377" t="s">
        <v>104</v>
      </c>
      <c r="D548" s="372" t="s">
        <v>1148</v>
      </c>
      <c r="E548" s="374">
        <v>1500</v>
      </c>
      <c r="F548" s="372" t="s">
        <v>1972</v>
      </c>
      <c r="G548" s="372" t="s">
        <v>1973</v>
      </c>
      <c r="H548" s="372" t="str">
        <f>VLOOKUP(F548,'[2]reporte_padron_nominal - 2021-0'!$S:$AH,15,FALSE)</f>
        <v>TECNICO EN ENFERMERIA</v>
      </c>
      <c r="I548" s="372" t="str">
        <f>VLOOKUP(F548,'[2]reporte_padron_nominal - 2021-0'!$S:$AH,14,FALSE)</f>
        <v>Técnico superior completo</v>
      </c>
      <c r="J548" s="372" t="str">
        <f>VLOOKUP(F548,'[2]reporte_padron_nominal - 2021-0'!$S:$AH,16,FALSE)</f>
        <v>EGRESADO</v>
      </c>
      <c r="K548" s="373">
        <v>1</v>
      </c>
      <c r="L548" s="373">
        <v>3</v>
      </c>
      <c r="M548" s="372">
        <v>4500</v>
      </c>
      <c r="N548" s="379">
        <v>3</v>
      </c>
      <c r="O548" s="376">
        <v>6</v>
      </c>
      <c r="P548" s="374">
        <v>8800</v>
      </c>
    </row>
    <row r="549" spans="1:16" x14ac:dyDescent="0.2">
      <c r="A549" s="501" t="s">
        <v>1111</v>
      </c>
      <c r="B549" s="372" t="s">
        <v>1112</v>
      </c>
      <c r="C549" s="372" t="s">
        <v>104</v>
      </c>
      <c r="D549" s="373" t="s">
        <v>1113</v>
      </c>
      <c r="E549" s="374">
        <v>2000</v>
      </c>
      <c r="F549" s="373" t="s">
        <v>1974</v>
      </c>
      <c r="G549" s="373" t="s">
        <v>1975</v>
      </c>
      <c r="H549" s="372" t="str">
        <f>VLOOKUP(F549,'[2]reporte_padron_nominal - 2021-0'!$S:$AH,15,FALSE)</f>
        <v>CIRUJANO DENTISTA</v>
      </c>
      <c r="I549" s="372" t="str">
        <f>VLOOKUP(F549,'[2]reporte_padron_nominal - 2021-0'!$S:$AH,14,FALSE)</f>
        <v>Superior completo</v>
      </c>
      <c r="J549" s="372" t="str">
        <f>VLOOKUP(F549,'[2]reporte_padron_nominal - 2021-0'!$S:$AH,16,FALSE)</f>
        <v>TITULO</v>
      </c>
      <c r="K549" s="373">
        <v>1</v>
      </c>
      <c r="L549" s="373">
        <v>2</v>
      </c>
      <c r="M549" s="374">
        <f>E549*L549</f>
        <v>4000</v>
      </c>
      <c r="N549" s="379">
        <v>3</v>
      </c>
      <c r="O549" s="376">
        <v>6</v>
      </c>
      <c r="P549" s="374">
        <f>O549*E549</f>
        <v>12000</v>
      </c>
    </row>
    <row r="550" spans="1:16" x14ac:dyDescent="0.2">
      <c r="A550" s="501" t="s">
        <v>1111</v>
      </c>
      <c r="B550" s="372" t="s">
        <v>1117</v>
      </c>
      <c r="C550" s="377" t="s">
        <v>104</v>
      </c>
      <c r="D550" s="372" t="s">
        <v>1148</v>
      </c>
      <c r="E550" s="374">
        <v>1500</v>
      </c>
      <c r="F550" s="372" t="s">
        <v>1976</v>
      </c>
      <c r="G550" s="372" t="s">
        <v>1977</v>
      </c>
      <c r="H550" s="372" t="str">
        <f>VLOOKUP(F550,'[2]reporte_padron_nominal - 2021-0'!$S:$AH,15,FALSE)</f>
        <v>TECNICO EN ENFERMERIA</v>
      </c>
      <c r="I550" s="372" t="str">
        <f>VLOOKUP(F550,'[2]reporte_padron_nominal - 2021-0'!$S:$AH,14,FALSE)</f>
        <v>Técnico superior completo</v>
      </c>
      <c r="J550" s="372" t="str">
        <f>VLOOKUP(F550,'[2]reporte_padron_nominal - 2021-0'!$S:$AH,16,FALSE)</f>
        <v>TITULO</v>
      </c>
      <c r="K550" s="373"/>
      <c r="L550" s="373" t="s">
        <v>719</v>
      </c>
      <c r="M550" s="372" t="s">
        <v>719</v>
      </c>
      <c r="N550" s="379">
        <v>1</v>
      </c>
      <c r="O550" s="376">
        <v>1</v>
      </c>
      <c r="P550" s="374">
        <v>1400</v>
      </c>
    </row>
    <row r="551" spans="1:16" x14ac:dyDescent="0.2">
      <c r="A551" s="501" t="s">
        <v>1111</v>
      </c>
      <c r="B551" s="372" t="s">
        <v>1112</v>
      </c>
      <c r="C551" s="372" t="s">
        <v>104</v>
      </c>
      <c r="D551" s="373" t="s">
        <v>1129</v>
      </c>
      <c r="E551" s="374">
        <v>1200</v>
      </c>
      <c r="F551" s="373" t="s">
        <v>1978</v>
      </c>
      <c r="G551" s="373" t="s">
        <v>1979</v>
      </c>
      <c r="H551" s="372" t="str">
        <f>VLOOKUP(F551,'[2]reporte_padron_nominal - 2021-0'!$S:$AH,15,FALSE)</f>
        <v>TECNICO EN ENFERMERIA</v>
      </c>
      <c r="I551" s="372" t="str">
        <f>VLOOKUP(F551,'[2]reporte_padron_nominal - 2021-0'!$S:$AH,14,FALSE)</f>
        <v>Técnico superior completo</v>
      </c>
      <c r="J551" s="372" t="str">
        <f>VLOOKUP(F551,'[2]reporte_padron_nominal - 2021-0'!$S:$AH,16,FALSE)</f>
        <v>TITULO</v>
      </c>
      <c r="K551" s="373">
        <v>4</v>
      </c>
      <c r="L551" s="373">
        <v>12</v>
      </c>
      <c r="M551" s="374">
        <f>E551*L551</f>
        <v>14400</v>
      </c>
      <c r="N551" s="379">
        <v>3</v>
      </c>
      <c r="O551" s="376">
        <v>6</v>
      </c>
      <c r="P551" s="374">
        <f>O551*E551</f>
        <v>7200</v>
      </c>
    </row>
    <row r="552" spans="1:16" x14ac:dyDescent="0.2">
      <c r="A552" s="501" t="s">
        <v>1111</v>
      </c>
      <c r="B552" s="372" t="s">
        <v>1112</v>
      </c>
      <c r="C552" s="372" t="s">
        <v>104</v>
      </c>
      <c r="D552" s="373" t="s">
        <v>1121</v>
      </c>
      <c r="E552" s="374">
        <v>2500</v>
      </c>
      <c r="F552" s="373" t="s">
        <v>1980</v>
      </c>
      <c r="G552" s="373" t="s">
        <v>1981</v>
      </c>
      <c r="H552" s="372" t="str">
        <f>VLOOKUP(F552,'[2]reporte_padron_nominal - 2021-0'!$S:$AH,15,FALSE)</f>
        <v>PSICOLOGO</v>
      </c>
      <c r="I552" s="372" t="str">
        <f>VLOOKUP(F552,'[2]reporte_padron_nominal - 2021-0'!$S:$AH,14,FALSE)</f>
        <v>Superior completo</v>
      </c>
      <c r="J552" s="372" t="str">
        <f>VLOOKUP(F552,'[2]reporte_padron_nominal - 2021-0'!$S:$AH,16,FALSE)</f>
        <v>TITULO</v>
      </c>
      <c r="K552" s="373">
        <v>4</v>
      </c>
      <c r="L552" s="373">
        <v>11</v>
      </c>
      <c r="M552" s="374">
        <f>E552*L552</f>
        <v>27500</v>
      </c>
      <c r="N552" s="379">
        <v>3</v>
      </c>
      <c r="O552" s="376">
        <v>6</v>
      </c>
      <c r="P552" s="374">
        <f>O552*E552</f>
        <v>15000</v>
      </c>
    </row>
    <row r="553" spans="1:16" x14ac:dyDescent="0.2">
      <c r="A553" s="501" t="s">
        <v>1111</v>
      </c>
      <c r="B553" s="372" t="s">
        <v>1117</v>
      </c>
      <c r="C553" s="377" t="s">
        <v>104</v>
      </c>
      <c r="D553" s="372" t="s">
        <v>1148</v>
      </c>
      <c r="E553" s="374">
        <v>1500</v>
      </c>
      <c r="F553" s="372" t="s">
        <v>1982</v>
      </c>
      <c r="G553" s="372" t="s">
        <v>1983</v>
      </c>
      <c r="H553" s="372" t="str">
        <f>VLOOKUP(F553,'[2]reporte_padron_nominal - 2021-0'!$S:$AH,15,FALSE)</f>
        <v>TECNICO EN ENFERMERIA</v>
      </c>
      <c r="I553" s="372" t="str">
        <f>VLOOKUP(F553,'[2]reporte_padron_nominal - 2021-0'!$S:$AH,14,FALSE)</f>
        <v>Técnico superior completo</v>
      </c>
      <c r="J553" s="372" t="str">
        <f>VLOOKUP(F553,'[2]reporte_padron_nominal - 2021-0'!$S:$AH,16,FALSE)</f>
        <v>TITULO</v>
      </c>
      <c r="K553" s="373"/>
      <c r="L553" s="373" t="s">
        <v>719</v>
      </c>
      <c r="M553" s="372" t="s">
        <v>719</v>
      </c>
      <c r="N553" s="379">
        <v>1</v>
      </c>
      <c r="O553" s="376">
        <v>1</v>
      </c>
      <c r="P553" s="374">
        <v>1400</v>
      </c>
    </row>
    <row r="554" spans="1:16" x14ac:dyDescent="0.2">
      <c r="A554" s="501" t="s">
        <v>1111</v>
      </c>
      <c r="B554" s="372" t="s">
        <v>1112</v>
      </c>
      <c r="C554" s="372" t="s">
        <v>104</v>
      </c>
      <c r="D554" s="373" t="s">
        <v>1126</v>
      </c>
      <c r="E554" s="374">
        <v>1600</v>
      </c>
      <c r="F554" s="373" t="s">
        <v>1984</v>
      </c>
      <c r="G554" s="373" t="s">
        <v>1985</v>
      </c>
      <c r="H554" s="372" t="s">
        <v>1172</v>
      </c>
      <c r="I554" s="372" t="str">
        <f>VLOOKUP(F554,'[2]reporte_padron_nominal - 2021-0'!$S:$AH,14,FALSE)</f>
        <v>Secundaria completa</v>
      </c>
      <c r="J554" s="372">
        <f>VLOOKUP(F554,'[2]reporte_padron_nominal - 2021-0'!$S:$AH,16,FALSE)</f>
        <v>0</v>
      </c>
      <c r="K554" s="373">
        <v>3</v>
      </c>
      <c r="L554" s="373">
        <v>4</v>
      </c>
      <c r="M554" s="374">
        <f>E554*L554</f>
        <v>6400</v>
      </c>
      <c r="N554" s="375"/>
      <c r="O554" s="376"/>
      <c r="P554" s="374">
        <f>O554*E554</f>
        <v>0</v>
      </c>
    </row>
    <row r="555" spans="1:16" x14ac:dyDescent="0.2">
      <c r="A555" s="501" t="s">
        <v>1111</v>
      </c>
      <c r="B555" s="372" t="s">
        <v>1117</v>
      </c>
      <c r="C555" s="377" t="s">
        <v>104</v>
      </c>
      <c r="D555" s="372" t="s">
        <v>1148</v>
      </c>
      <c r="E555" s="374">
        <v>1500</v>
      </c>
      <c r="F555" s="372" t="s">
        <v>1984</v>
      </c>
      <c r="G555" s="372" t="s">
        <v>1985</v>
      </c>
      <c r="H555" s="372" t="s">
        <v>1172</v>
      </c>
      <c r="I555" s="372" t="str">
        <f>VLOOKUP(F555,'[2]reporte_padron_nominal - 2021-0'!$S:$AH,14,FALSE)</f>
        <v>Secundaria completa</v>
      </c>
      <c r="J555" s="372">
        <f>VLOOKUP(F555,'[2]reporte_padron_nominal - 2021-0'!$S:$AH,16,FALSE)</f>
        <v>0</v>
      </c>
      <c r="K555" s="373">
        <v>1</v>
      </c>
      <c r="L555" s="373">
        <v>3</v>
      </c>
      <c r="M555" s="372">
        <v>4500</v>
      </c>
      <c r="N555" s="379">
        <v>3</v>
      </c>
      <c r="O555" s="376">
        <v>6</v>
      </c>
      <c r="P555" s="374">
        <v>8800</v>
      </c>
    </row>
    <row r="556" spans="1:16" x14ac:dyDescent="0.2">
      <c r="A556" s="501" t="s">
        <v>1111</v>
      </c>
      <c r="B556" s="372" t="s">
        <v>1112</v>
      </c>
      <c r="C556" s="372" t="s">
        <v>104</v>
      </c>
      <c r="D556" s="373" t="s">
        <v>1129</v>
      </c>
      <c r="E556" s="374">
        <v>1200</v>
      </c>
      <c r="F556" s="373" t="s">
        <v>1986</v>
      </c>
      <c r="G556" s="373" t="s">
        <v>1987</v>
      </c>
      <c r="H556" s="372" t="str">
        <f>VLOOKUP(F556,'[2]reporte_padron_nominal - 2021-0'!$S:$AH,15,FALSE)</f>
        <v>TECNICO EN ENFERMERIA</v>
      </c>
      <c r="I556" s="372" t="str">
        <f>VLOOKUP(F556,'[2]reporte_padron_nominal - 2021-0'!$S:$AH,14,FALSE)</f>
        <v>Técnico superior completo</v>
      </c>
      <c r="J556" s="372" t="str">
        <f>VLOOKUP(F556,'[2]reporte_padron_nominal - 2021-0'!$S:$AH,16,FALSE)</f>
        <v>TITULO</v>
      </c>
      <c r="K556" s="373">
        <v>4</v>
      </c>
      <c r="L556" s="373">
        <v>12</v>
      </c>
      <c r="M556" s="374">
        <f>E556*L556</f>
        <v>14400</v>
      </c>
      <c r="N556" s="379">
        <v>3</v>
      </c>
      <c r="O556" s="376">
        <v>6</v>
      </c>
      <c r="P556" s="374">
        <f>O556*E556</f>
        <v>7200</v>
      </c>
    </row>
    <row r="557" spans="1:16" x14ac:dyDescent="0.2">
      <c r="A557" s="501" t="s">
        <v>1111</v>
      </c>
      <c r="B557" s="372" t="s">
        <v>1117</v>
      </c>
      <c r="C557" s="377" t="s">
        <v>104</v>
      </c>
      <c r="D557" s="372" t="s">
        <v>1148</v>
      </c>
      <c r="E557" s="374">
        <v>1500</v>
      </c>
      <c r="F557" s="372" t="s">
        <v>1988</v>
      </c>
      <c r="G557" s="372" t="s">
        <v>1989</v>
      </c>
      <c r="H557" s="372" t="str">
        <f>VLOOKUP(F557,'[2]reporte_padron_nominal - 2021-0'!$S:$AH,15,FALSE)</f>
        <v>TECNICO EN ENFERMERIA</v>
      </c>
      <c r="I557" s="372" t="str">
        <f>VLOOKUP(F557,'[2]reporte_padron_nominal - 2021-0'!$S:$AH,14,FALSE)</f>
        <v>Técnico superior completo</v>
      </c>
      <c r="J557" s="372" t="str">
        <f>VLOOKUP(F557,'[2]reporte_padron_nominal - 2021-0'!$S:$AH,16,FALSE)</f>
        <v>TITULO</v>
      </c>
      <c r="K557" s="373"/>
      <c r="L557" s="373" t="s">
        <v>719</v>
      </c>
      <c r="M557" s="372" t="s">
        <v>719</v>
      </c>
      <c r="N557" s="379">
        <v>1</v>
      </c>
      <c r="O557" s="376">
        <v>1</v>
      </c>
      <c r="P557" s="374">
        <v>1400</v>
      </c>
    </row>
    <row r="558" spans="1:16" x14ac:dyDescent="0.2">
      <c r="A558" s="501" t="s">
        <v>1111</v>
      </c>
      <c r="B558" s="372" t="s">
        <v>1117</v>
      </c>
      <c r="C558" s="377" t="s">
        <v>104</v>
      </c>
      <c r="D558" s="372" t="s">
        <v>1129</v>
      </c>
      <c r="E558" s="374">
        <v>2500</v>
      </c>
      <c r="F558" s="372" t="s">
        <v>1990</v>
      </c>
      <c r="G558" s="372" t="s">
        <v>1991</v>
      </c>
      <c r="H558" s="372" t="str">
        <f>VLOOKUP(F558,'[2]reporte_padron_nominal - 2021-0'!$S:$AH,15,FALSE)</f>
        <v>TECNICO EN ENFERMERIA</v>
      </c>
      <c r="I558" s="372" t="str">
        <f>VLOOKUP(F558,'[2]reporte_padron_nominal - 2021-0'!$S:$AH,14,FALSE)</f>
        <v>Técnico superior completo</v>
      </c>
      <c r="J558" s="372" t="str">
        <f>VLOOKUP(F558,'[2]reporte_padron_nominal - 2021-0'!$S:$AH,16,FALSE)</f>
        <v>TITULO</v>
      </c>
      <c r="K558" s="373"/>
      <c r="L558" s="373" t="s">
        <v>719</v>
      </c>
      <c r="M558" s="372" t="s">
        <v>719</v>
      </c>
      <c r="N558" s="379">
        <v>1</v>
      </c>
      <c r="O558" s="376">
        <v>2</v>
      </c>
      <c r="P558" s="374">
        <v>5000</v>
      </c>
    </row>
    <row r="559" spans="1:16" x14ac:dyDescent="0.2">
      <c r="A559" s="501" t="s">
        <v>1111</v>
      </c>
      <c r="B559" s="372" t="s">
        <v>1112</v>
      </c>
      <c r="C559" s="372" t="s">
        <v>104</v>
      </c>
      <c r="D559" s="373" t="s">
        <v>1875</v>
      </c>
      <c r="E559" s="374">
        <v>5500</v>
      </c>
      <c r="F559" s="373" t="s">
        <v>1010</v>
      </c>
      <c r="G559" s="373" t="s">
        <v>1011</v>
      </c>
      <c r="H559" s="372" t="s">
        <v>844</v>
      </c>
      <c r="I559" s="372" t="s">
        <v>1878</v>
      </c>
      <c r="J559" s="372" t="s">
        <v>769</v>
      </c>
      <c r="K559" s="373">
        <v>1</v>
      </c>
      <c r="L559" s="373">
        <v>2</v>
      </c>
      <c r="M559" s="374">
        <f>E559*L559</f>
        <v>11000</v>
      </c>
      <c r="N559" s="375"/>
      <c r="O559" s="376"/>
      <c r="P559" s="374">
        <f t="shared" ref="P559:P565" si="16">O559*E559</f>
        <v>0</v>
      </c>
    </row>
    <row r="560" spans="1:16" x14ac:dyDescent="0.2">
      <c r="A560" s="501" t="s">
        <v>1111</v>
      </c>
      <c r="B560" s="372" t="s">
        <v>1112</v>
      </c>
      <c r="C560" s="372" t="s">
        <v>104</v>
      </c>
      <c r="D560" s="373" t="s">
        <v>1129</v>
      </c>
      <c r="E560" s="374">
        <v>1100</v>
      </c>
      <c r="F560" s="373" t="s">
        <v>1992</v>
      </c>
      <c r="G560" s="373" t="s">
        <v>1993</v>
      </c>
      <c r="H560" s="372" t="str">
        <f>VLOOKUP(F560,'[2]reporte_padron_nominal - 2021-0'!$S:$AH,15,FALSE)</f>
        <v>TECNICO EN ENFERMERIA</v>
      </c>
      <c r="I560" s="372" t="str">
        <f>VLOOKUP(F560,'[2]reporte_padron_nominal - 2021-0'!$S:$AH,14,FALSE)</f>
        <v>Técnico superior completo</v>
      </c>
      <c r="J560" s="372" t="str">
        <f>VLOOKUP(F560,'[2]reporte_padron_nominal - 2021-0'!$S:$AH,16,FALSE)</f>
        <v>TITULO</v>
      </c>
      <c r="K560" s="373">
        <v>4</v>
      </c>
      <c r="L560" s="373">
        <v>12</v>
      </c>
      <c r="M560" s="374">
        <f>E560*L560</f>
        <v>13200</v>
      </c>
      <c r="N560" s="379">
        <v>3</v>
      </c>
      <c r="O560" s="376">
        <v>6</v>
      </c>
      <c r="P560" s="374">
        <f t="shared" si="16"/>
        <v>6600</v>
      </c>
    </row>
    <row r="561" spans="1:16" x14ac:dyDescent="0.2">
      <c r="A561" s="501" t="s">
        <v>1111</v>
      </c>
      <c r="B561" s="372" t="s">
        <v>1112</v>
      </c>
      <c r="C561" s="372" t="s">
        <v>104</v>
      </c>
      <c r="D561" s="373" t="s">
        <v>925</v>
      </c>
      <c r="E561" s="374">
        <v>1200</v>
      </c>
      <c r="F561" s="373" t="s">
        <v>1994</v>
      </c>
      <c r="G561" s="373" t="s">
        <v>1995</v>
      </c>
      <c r="H561" s="372" t="str">
        <f>VLOOKUP(F561,'[2]reporte_padron_nominal - 2021-0'!$S:$AH,15,FALSE)</f>
        <v>TECNICO EN COMPUTACION E INFORMATICA/EN COMPUTADORAS</v>
      </c>
      <c r="I561" s="372" t="str">
        <f>VLOOKUP(F561,'[2]reporte_padron_nominal - 2021-0'!$S:$AH,14,FALSE)</f>
        <v>Técnico superior completo</v>
      </c>
      <c r="J561" s="372" t="str">
        <f>VLOOKUP(F561,'[2]reporte_padron_nominal - 2021-0'!$S:$AH,16,FALSE)</f>
        <v>TITULO</v>
      </c>
      <c r="K561" s="373">
        <v>3</v>
      </c>
      <c r="L561" s="373">
        <v>5</v>
      </c>
      <c r="M561" s="374">
        <f>E561*L561</f>
        <v>6000</v>
      </c>
      <c r="N561" s="379">
        <v>1</v>
      </c>
      <c r="O561" s="376">
        <v>1</v>
      </c>
      <c r="P561" s="374">
        <f t="shared" si="16"/>
        <v>1200</v>
      </c>
    </row>
    <row r="562" spans="1:16" x14ac:dyDescent="0.2">
      <c r="A562" s="501" t="s">
        <v>1111</v>
      </c>
      <c r="B562" s="372" t="s">
        <v>1112</v>
      </c>
      <c r="C562" s="372" t="s">
        <v>104</v>
      </c>
      <c r="D562" s="373" t="s">
        <v>1129</v>
      </c>
      <c r="E562" s="374">
        <v>1200</v>
      </c>
      <c r="F562" s="373" t="s">
        <v>1996</v>
      </c>
      <c r="G562" s="373" t="s">
        <v>1997</v>
      </c>
      <c r="H562" s="372" t="str">
        <f>VLOOKUP(F562,'[2]reporte_padron_nominal - 2021-0'!$S:$AH,15,FALSE)</f>
        <v>TECNICO EN ENFERMERIA</v>
      </c>
      <c r="I562" s="372" t="str">
        <f>VLOOKUP(F562,'[2]reporte_padron_nominal - 2021-0'!$S:$AH,14,FALSE)</f>
        <v>Técnico superior completo</v>
      </c>
      <c r="J562" s="372" t="str">
        <f>VLOOKUP(F562,'[2]reporte_padron_nominal - 2021-0'!$S:$AH,16,FALSE)</f>
        <v>TITULO</v>
      </c>
      <c r="K562" s="373">
        <v>4</v>
      </c>
      <c r="L562" s="373">
        <v>12</v>
      </c>
      <c r="M562" s="374">
        <f>E562*L562</f>
        <v>14400</v>
      </c>
      <c r="N562" s="379">
        <v>3</v>
      </c>
      <c r="O562" s="376">
        <v>6</v>
      </c>
      <c r="P562" s="374">
        <f t="shared" si="16"/>
        <v>7200</v>
      </c>
    </row>
    <row r="563" spans="1:16" x14ac:dyDescent="0.2">
      <c r="A563" s="501" t="s">
        <v>1111</v>
      </c>
      <c r="B563" s="372" t="s">
        <v>1112</v>
      </c>
      <c r="C563" s="372" t="s">
        <v>104</v>
      </c>
      <c r="D563" s="373" t="s">
        <v>1389</v>
      </c>
      <c r="E563" s="374">
        <v>1100</v>
      </c>
      <c r="F563" s="373" t="s">
        <v>1998</v>
      </c>
      <c r="G563" s="373" t="s">
        <v>1999</v>
      </c>
      <c r="H563" s="372" t="str">
        <f>VLOOKUP(F563,'[2]reporte_padron_nominal - 2021-0'!$S:$AH,15,FALSE)</f>
        <v>TECNICO DE FARMACIA</v>
      </c>
      <c r="I563" s="372" t="str">
        <f>VLOOKUP(F563,'[2]reporte_padron_nominal - 2021-0'!$S:$AH,14,FALSE)</f>
        <v>Técnico superior completo</v>
      </c>
      <c r="J563" s="372" t="str">
        <f>VLOOKUP(F563,'[2]reporte_padron_nominal - 2021-0'!$S:$AH,16,FALSE)</f>
        <v>TITULO</v>
      </c>
      <c r="K563" s="373">
        <v>4</v>
      </c>
      <c r="L563" s="373">
        <v>12</v>
      </c>
      <c r="M563" s="374">
        <f>E563*L563</f>
        <v>13200</v>
      </c>
      <c r="N563" s="379">
        <v>3</v>
      </c>
      <c r="O563" s="376">
        <v>6</v>
      </c>
      <c r="P563" s="374">
        <f t="shared" si="16"/>
        <v>6600</v>
      </c>
    </row>
    <row r="564" spans="1:16" x14ac:dyDescent="0.2">
      <c r="A564" s="501" t="s">
        <v>1111</v>
      </c>
      <c r="B564" s="372" t="s">
        <v>1112</v>
      </c>
      <c r="C564" s="377" t="s">
        <v>104</v>
      </c>
      <c r="D564" s="379" t="s">
        <v>1219</v>
      </c>
      <c r="E564" s="378">
        <v>1800</v>
      </c>
      <c r="F564" s="377" t="s">
        <v>2000</v>
      </c>
      <c r="G564" s="377" t="s">
        <v>2001</v>
      </c>
      <c r="H564" s="372" t="str">
        <f>VLOOKUP(F564,'[2]reporte_padron_nominal - 2021-0'!$S:$AH,15,FALSE)</f>
        <v>INGENIERO SISTEMAS INFORMATICOS</v>
      </c>
      <c r="I564" s="372" t="str">
        <f>VLOOKUP(F564,'[2]reporte_padron_nominal - 2021-0'!$S:$AH,14,FALSE)</f>
        <v>Superior incompleto</v>
      </c>
      <c r="J564" s="372" t="str">
        <f>VLOOKUP(F564,'[2]reporte_padron_nominal - 2021-0'!$S:$AH,16,FALSE)</f>
        <v>BACHILLER</v>
      </c>
      <c r="K564" s="379"/>
      <c r="L564" s="379"/>
      <c r="M564" s="377"/>
      <c r="N564" s="379">
        <v>3</v>
      </c>
      <c r="O564" s="380">
        <v>5</v>
      </c>
      <c r="P564" s="374">
        <f t="shared" si="16"/>
        <v>9000</v>
      </c>
    </row>
    <row r="565" spans="1:16" x14ac:dyDescent="0.2">
      <c r="A565" s="501" t="s">
        <v>1111</v>
      </c>
      <c r="B565" s="372" t="s">
        <v>1112</v>
      </c>
      <c r="C565" s="377" t="s">
        <v>104</v>
      </c>
      <c r="D565" s="379" t="s">
        <v>1331</v>
      </c>
      <c r="E565" s="378">
        <v>4000</v>
      </c>
      <c r="F565" s="377" t="s">
        <v>2002</v>
      </c>
      <c r="G565" s="377" t="s">
        <v>2003</v>
      </c>
      <c r="H565" s="372" t="str">
        <f>VLOOKUP(F565,'[2]reporte_padron_nominal - 2021-0'!$S:$AH,15,FALSE)</f>
        <v>ABOGADO</v>
      </c>
      <c r="I565" s="372" t="str">
        <f>VLOOKUP(F565,'[2]reporte_padron_nominal - 2021-0'!$S:$AH,14,FALSE)</f>
        <v>Superior completo</v>
      </c>
      <c r="J565" s="372" t="str">
        <f>VLOOKUP(F565,'[2]reporte_padron_nominal - 2021-0'!$S:$AH,16,FALSE)</f>
        <v>TITULO</v>
      </c>
      <c r="K565" s="379"/>
      <c r="L565" s="379"/>
      <c r="M565" s="377"/>
      <c r="N565" s="379">
        <v>3</v>
      </c>
      <c r="O565" s="380">
        <v>6</v>
      </c>
      <c r="P565" s="374">
        <f t="shared" si="16"/>
        <v>24000</v>
      </c>
    </row>
    <row r="566" spans="1:16" x14ac:dyDescent="0.2">
      <c r="A566" s="501" t="s">
        <v>1111</v>
      </c>
      <c r="B566" s="372" t="s">
        <v>1117</v>
      </c>
      <c r="C566" s="377" t="s">
        <v>104</v>
      </c>
      <c r="D566" s="372" t="s">
        <v>1148</v>
      </c>
      <c r="E566" s="374">
        <v>1500</v>
      </c>
      <c r="F566" s="372" t="s">
        <v>2004</v>
      </c>
      <c r="G566" s="372" t="s">
        <v>2005</v>
      </c>
      <c r="H566" s="372" t="s">
        <v>1172</v>
      </c>
      <c r="I566" s="372" t="str">
        <f>VLOOKUP(F566,'[2]reporte_padron_nominal - 2021-0'!$S:$AH,14,FALSE)</f>
        <v>Secundaria completa</v>
      </c>
      <c r="J566" s="372">
        <f>VLOOKUP(F566,'[2]reporte_padron_nominal - 2021-0'!$S:$AH,16,FALSE)</f>
        <v>0</v>
      </c>
      <c r="K566" s="373"/>
      <c r="L566" s="373" t="s">
        <v>719</v>
      </c>
      <c r="M566" s="372" t="s">
        <v>719</v>
      </c>
      <c r="N566" s="379">
        <v>1</v>
      </c>
      <c r="O566" s="376">
        <v>1</v>
      </c>
      <c r="P566" s="374">
        <v>1500</v>
      </c>
    </row>
    <row r="567" spans="1:16" x14ac:dyDescent="0.2">
      <c r="A567" s="501" t="s">
        <v>1111</v>
      </c>
      <c r="B567" s="372" t="s">
        <v>1112</v>
      </c>
      <c r="C567" s="372" t="s">
        <v>104</v>
      </c>
      <c r="D567" s="373" t="s">
        <v>1263</v>
      </c>
      <c r="E567" s="374">
        <v>2500</v>
      </c>
      <c r="F567" s="373" t="s">
        <v>2006</v>
      </c>
      <c r="G567" s="373" t="s">
        <v>2007</v>
      </c>
      <c r="H567" s="372" t="s">
        <v>1138</v>
      </c>
      <c r="I567" s="372" t="s">
        <v>1116</v>
      </c>
      <c r="J567" s="372" t="s">
        <v>769</v>
      </c>
      <c r="K567" s="373">
        <v>3</v>
      </c>
      <c r="L567" s="373">
        <v>4</v>
      </c>
      <c r="M567" s="374">
        <f>E567*L567</f>
        <v>10000</v>
      </c>
      <c r="N567" s="375"/>
      <c r="O567" s="376"/>
      <c r="P567" s="374">
        <f>O567*E567</f>
        <v>0</v>
      </c>
    </row>
    <row r="568" spans="1:16" x14ac:dyDescent="0.2">
      <c r="A568" s="501" t="s">
        <v>1111</v>
      </c>
      <c r="B568" s="372" t="s">
        <v>1117</v>
      </c>
      <c r="C568" s="377" t="s">
        <v>104</v>
      </c>
      <c r="D568" s="372" t="s">
        <v>1138</v>
      </c>
      <c r="E568" s="374">
        <v>4000</v>
      </c>
      <c r="F568" s="372" t="s">
        <v>2006</v>
      </c>
      <c r="G568" s="372" t="s">
        <v>2007</v>
      </c>
      <c r="H568" s="372" t="s">
        <v>1138</v>
      </c>
      <c r="I568" s="372" t="s">
        <v>1116</v>
      </c>
      <c r="J568" s="372" t="s">
        <v>769</v>
      </c>
      <c r="K568" s="373">
        <v>4</v>
      </c>
      <c r="L568" s="373">
        <v>8</v>
      </c>
      <c r="M568" s="372">
        <v>44000</v>
      </c>
      <c r="N568" s="379">
        <v>3</v>
      </c>
      <c r="O568" s="376">
        <v>5</v>
      </c>
      <c r="P568" s="374">
        <v>19092.16</v>
      </c>
    </row>
    <row r="569" spans="1:16" x14ac:dyDescent="0.2">
      <c r="A569" s="501" t="s">
        <v>1111</v>
      </c>
      <c r="B569" s="372" t="s">
        <v>1117</v>
      </c>
      <c r="C569" s="377" t="s">
        <v>104</v>
      </c>
      <c r="D569" s="372" t="s">
        <v>1121</v>
      </c>
      <c r="E569" s="374">
        <v>4000</v>
      </c>
      <c r="F569" s="372" t="s">
        <v>2008</v>
      </c>
      <c r="G569" s="372" t="s">
        <v>2009</v>
      </c>
      <c r="H569" s="372" t="str">
        <f>VLOOKUP(F569,'[2]reporte_padron_nominal - 2021-0'!$S:$AH,15,FALSE)</f>
        <v>PSICOLOGO</v>
      </c>
      <c r="I569" s="372" t="str">
        <f>VLOOKUP(F569,'[2]reporte_padron_nominal - 2021-0'!$S:$AH,14,FALSE)</f>
        <v>Superior completo</v>
      </c>
      <c r="J569" s="372" t="str">
        <f>VLOOKUP(F569,'[2]reporte_padron_nominal - 2021-0'!$S:$AH,16,FALSE)</f>
        <v>TITULO</v>
      </c>
      <c r="K569" s="373">
        <v>1</v>
      </c>
      <c r="L569" s="373">
        <v>2</v>
      </c>
      <c r="M569" s="372">
        <v>8000</v>
      </c>
      <c r="N569" s="379">
        <v>3</v>
      </c>
      <c r="O569" s="376">
        <v>6</v>
      </c>
      <c r="P569" s="374">
        <v>22500</v>
      </c>
    </row>
    <row r="570" spans="1:16" x14ac:dyDescent="0.2">
      <c r="A570" s="501" t="s">
        <v>1111</v>
      </c>
      <c r="B570" s="372" t="s">
        <v>1117</v>
      </c>
      <c r="C570" s="377" t="s">
        <v>104</v>
      </c>
      <c r="D570" s="372" t="s">
        <v>1129</v>
      </c>
      <c r="E570" s="374">
        <v>2500</v>
      </c>
      <c r="F570" s="372" t="s">
        <v>2010</v>
      </c>
      <c r="G570" s="372" t="s">
        <v>2011</v>
      </c>
      <c r="H570" s="372" t="str">
        <f>VLOOKUP(F570,'[2]reporte_padron_nominal - 2021-0'!$S:$AH,15,FALSE)</f>
        <v>TECNICO EN ENFERMERIA</v>
      </c>
      <c r="I570" s="372" t="str">
        <f>VLOOKUP(F570,'[2]reporte_padron_nominal - 2021-0'!$S:$AH,14,FALSE)</f>
        <v>Técnico superior completo</v>
      </c>
      <c r="J570" s="372" t="str">
        <f>VLOOKUP(F570,'[2]reporte_padron_nominal - 2021-0'!$S:$AH,16,FALSE)</f>
        <v>TITULO</v>
      </c>
      <c r="K570" s="373">
        <v>3</v>
      </c>
      <c r="L570" s="373">
        <v>4</v>
      </c>
      <c r="M570" s="372">
        <v>12000</v>
      </c>
      <c r="N570" s="379">
        <v>3</v>
      </c>
      <c r="O570" s="376">
        <v>6</v>
      </c>
      <c r="P570" s="374">
        <v>15300</v>
      </c>
    </row>
    <row r="571" spans="1:16" x14ac:dyDescent="0.2">
      <c r="A571" s="501" t="s">
        <v>1111</v>
      </c>
      <c r="B571" s="372" t="s">
        <v>1117</v>
      </c>
      <c r="C571" s="377" t="s">
        <v>104</v>
      </c>
      <c r="D571" s="372" t="s">
        <v>1129</v>
      </c>
      <c r="E571" s="374">
        <v>2500</v>
      </c>
      <c r="F571" s="372" t="s">
        <v>2012</v>
      </c>
      <c r="G571" s="372" t="s">
        <v>2013</v>
      </c>
      <c r="H571" s="372" t="str">
        <f>VLOOKUP(F571,'[2]reporte_padron_nominal - 2021-0'!$S:$AH,15,FALSE)</f>
        <v>TECNICO EN ENFERMERIA</v>
      </c>
      <c r="I571" s="372" t="str">
        <f>VLOOKUP(F571,'[2]reporte_padron_nominal - 2021-0'!$S:$AH,14,FALSE)</f>
        <v>Técnico superior completo</v>
      </c>
      <c r="J571" s="372" t="str">
        <f>VLOOKUP(F571,'[2]reporte_padron_nominal - 2021-0'!$S:$AH,16,FALSE)</f>
        <v>TITULO</v>
      </c>
      <c r="K571" s="373">
        <v>1</v>
      </c>
      <c r="L571" s="373">
        <v>2</v>
      </c>
      <c r="M571" s="372">
        <v>6000</v>
      </c>
      <c r="N571" s="375"/>
      <c r="O571" s="376" t="s">
        <v>719</v>
      </c>
      <c r="P571" s="374" t="s">
        <v>719</v>
      </c>
    </row>
    <row r="572" spans="1:16" x14ac:dyDescent="0.2">
      <c r="A572" s="501" t="s">
        <v>1111</v>
      </c>
      <c r="B572" s="372" t="s">
        <v>1112</v>
      </c>
      <c r="C572" s="372" t="s">
        <v>104</v>
      </c>
      <c r="D572" s="373" t="s">
        <v>1126</v>
      </c>
      <c r="E572" s="374">
        <v>930</v>
      </c>
      <c r="F572" s="373" t="s">
        <v>2014</v>
      </c>
      <c r="G572" s="373" t="s">
        <v>2015</v>
      </c>
      <c r="H572" s="372" t="s">
        <v>1172</v>
      </c>
      <c r="I572" s="372" t="str">
        <f>VLOOKUP(F572,'[2]reporte_padron_nominal - 2021-0'!$S:$AH,14,FALSE)</f>
        <v>Secundaria incompleta</v>
      </c>
      <c r="J572" s="372">
        <f>VLOOKUP(F572,'[2]reporte_padron_nominal - 2021-0'!$S:$AH,16,FALSE)</f>
        <v>0</v>
      </c>
      <c r="K572" s="373">
        <v>4</v>
      </c>
      <c r="L572" s="373">
        <v>12</v>
      </c>
      <c r="M572" s="374">
        <f>E572*L572</f>
        <v>11160</v>
      </c>
      <c r="N572" s="379">
        <v>3</v>
      </c>
      <c r="O572" s="376">
        <v>6</v>
      </c>
      <c r="P572" s="374">
        <f>O572*E572</f>
        <v>5580</v>
      </c>
    </row>
    <row r="573" spans="1:16" x14ac:dyDescent="0.2">
      <c r="A573" s="501" t="s">
        <v>1111</v>
      </c>
      <c r="B573" s="372" t="s">
        <v>1117</v>
      </c>
      <c r="C573" s="377" t="s">
        <v>104</v>
      </c>
      <c r="D573" s="372" t="s">
        <v>844</v>
      </c>
      <c r="E573" s="374">
        <v>8000</v>
      </c>
      <c r="F573" s="372" t="s">
        <v>2016</v>
      </c>
      <c r="G573" s="372" t="s">
        <v>2017</v>
      </c>
      <c r="H573" s="372" t="s">
        <v>844</v>
      </c>
      <c r="I573" s="372" t="s">
        <v>1116</v>
      </c>
      <c r="J573" s="372" t="s">
        <v>769</v>
      </c>
      <c r="K573" s="373">
        <v>1</v>
      </c>
      <c r="L573" s="373">
        <v>3</v>
      </c>
      <c r="M573" s="372">
        <v>27000</v>
      </c>
      <c r="N573" s="379">
        <v>1</v>
      </c>
      <c r="O573" s="376">
        <v>3</v>
      </c>
      <c r="P573" s="374">
        <v>24000</v>
      </c>
    </row>
    <row r="574" spans="1:16" x14ac:dyDescent="0.2">
      <c r="A574" s="501" t="s">
        <v>1111</v>
      </c>
      <c r="B574" s="372" t="s">
        <v>1117</v>
      </c>
      <c r="C574" s="377" t="s">
        <v>104</v>
      </c>
      <c r="D574" s="372" t="s">
        <v>1148</v>
      </c>
      <c r="E574" s="374">
        <v>1500</v>
      </c>
      <c r="F574" s="372" t="s">
        <v>2018</v>
      </c>
      <c r="G574" s="372" t="s">
        <v>2019</v>
      </c>
      <c r="H574" s="372" t="s">
        <v>1172</v>
      </c>
      <c r="I574" s="372">
        <v>0</v>
      </c>
      <c r="J574" s="372">
        <f>VLOOKUP(F574,'[2]reporte_padron_nominal - 2021-0'!$S:$AH,16,FALSE)</f>
        <v>0</v>
      </c>
      <c r="K574" s="373"/>
      <c r="L574" s="373" t="s">
        <v>719</v>
      </c>
      <c r="M574" s="372" t="s">
        <v>719</v>
      </c>
      <c r="N574" s="379">
        <v>1</v>
      </c>
      <c r="O574" s="376">
        <v>1</v>
      </c>
      <c r="P574" s="374">
        <v>1500</v>
      </c>
    </row>
    <row r="575" spans="1:16" x14ac:dyDescent="0.2">
      <c r="A575" s="501" t="s">
        <v>1111</v>
      </c>
      <c r="B575" s="372" t="s">
        <v>1112</v>
      </c>
      <c r="C575" s="372" t="s">
        <v>104</v>
      </c>
      <c r="D575" s="373" t="s">
        <v>1193</v>
      </c>
      <c r="E575" s="374">
        <v>1100</v>
      </c>
      <c r="F575" s="373" t="s">
        <v>2020</v>
      </c>
      <c r="G575" s="373" t="s">
        <v>2021</v>
      </c>
      <c r="H575" s="372" t="s">
        <v>1172</v>
      </c>
      <c r="I575" s="372" t="str">
        <f>VLOOKUP(F575,'[2]reporte_padron_nominal - 2021-0'!$S:$AH,14,FALSE)</f>
        <v>Secundaria completa</v>
      </c>
      <c r="J575" s="372">
        <f>VLOOKUP(F575,'[2]reporte_padron_nominal - 2021-0'!$S:$AH,16,FALSE)</f>
        <v>0</v>
      </c>
      <c r="K575" s="373">
        <v>4</v>
      </c>
      <c r="L575" s="373">
        <v>12</v>
      </c>
      <c r="M575" s="374">
        <f>E575*L575</f>
        <v>13200</v>
      </c>
      <c r="N575" s="379">
        <v>3</v>
      </c>
      <c r="O575" s="376">
        <v>6</v>
      </c>
      <c r="P575" s="374">
        <f>O575*E575</f>
        <v>6600</v>
      </c>
    </row>
    <row r="576" spans="1:16" x14ac:dyDescent="0.2">
      <c r="A576" s="501" t="s">
        <v>1111</v>
      </c>
      <c r="B576" s="372" t="s">
        <v>1117</v>
      </c>
      <c r="C576" s="377" t="s">
        <v>104</v>
      </c>
      <c r="D576" s="372" t="s">
        <v>1113</v>
      </c>
      <c r="E576" s="374">
        <v>3000</v>
      </c>
      <c r="F576" s="372" t="s">
        <v>2022</v>
      </c>
      <c r="G576" s="372" t="s">
        <v>2023</v>
      </c>
      <c r="H576" s="372" t="str">
        <f>VLOOKUP(F576,'[2]reporte_padron_nominal - 2021-0'!$S:$AH,15,FALSE)</f>
        <v>CIRUJANO DENTISTA</v>
      </c>
      <c r="I576" s="372" t="str">
        <f>VLOOKUP(F576,'[2]reporte_padron_nominal - 2021-0'!$S:$AH,14,FALSE)</f>
        <v>Superior completo</v>
      </c>
      <c r="J576" s="372" t="str">
        <f>VLOOKUP(F576,'[2]reporte_padron_nominal - 2021-0'!$S:$AH,16,FALSE)</f>
        <v>TITULO</v>
      </c>
      <c r="K576" s="373"/>
      <c r="L576" s="373" t="s">
        <v>719</v>
      </c>
      <c r="M576" s="372" t="s">
        <v>719</v>
      </c>
      <c r="N576" s="379">
        <v>1</v>
      </c>
      <c r="O576" s="376">
        <v>1</v>
      </c>
      <c r="P576" s="374">
        <v>3000</v>
      </c>
    </row>
    <row r="577" spans="1:16" x14ac:dyDescent="0.2">
      <c r="A577" s="501" t="s">
        <v>1111</v>
      </c>
      <c r="B577" s="372" t="s">
        <v>1117</v>
      </c>
      <c r="C577" s="377" t="s">
        <v>104</v>
      </c>
      <c r="D577" s="372" t="s">
        <v>1129</v>
      </c>
      <c r="E577" s="374">
        <v>2500</v>
      </c>
      <c r="F577" s="372" t="s">
        <v>2024</v>
      </c>
      <c r="G577" s="372" t="s">
        <v>2025</v>
      </c>
      <c r="H577" s="372" t="str">
        <f>VLOOKUP(F577,'[2]reporte_padron_nominal - 2021-0'!$S:$AH,15,FALSE)</f>
        <v>ENFERMERA(O)</v>
      </c>
      <c r="I577" s="372" t="str">
        <f>VLOOKUP(F577,'[2]reporte_padron_nominal - 2021-0'!$S:$AH,14,FALSE)</f>
        <v>Superior incompleto</v>
      </c>
      <c r="J577" s="372" t="str">
        <f>VLOOKUP(F577,'[2]reporte_padron_nominal - 2021-0'!$S:$AH,16,FALSE)</f>
        <v>ESTUDIANTE</v>
      </c>
      <c r="K577" s="373"/>
      <c r="L577" s="373" t="s">
        <v>719</v>
      </c>
      <c r="M577" s="372" t="s">
        <v>719</v>
      </c>
      <c r="N577" s="379">
        <v>1</v>
      </c>
      <c r="O577" s="376">
        <v>1</v>
      </c>
      <c r="P577" s="374">
        <v>2300</v>
      </c>
    </row>
    <row r="578" spans="1:16" x14ac:dyDescent="0.2">
      <c r="A578" s="501" t="s">
        <v>1111</v>
      </c>
      <c r="B578" s="372" t="s">
        <v>1112</v>
      </c>
      <c r="C578" s="377" t="s">
        <v>104</v>
      </c>
      <c r="D578" s="379" t="s">
        <v>1177</v>
      </c>
      <c r="E578" s="378">
        <v>1500</v>
      </c>
      <c r="F578" s="377" t="s">
        <v>2026</v>
      </c>
      <c r="G578" s="377" t="s">
        <v>2027</v>
      </c>
      <c r="H578" s="372" t="s">
        <v>1172</v>
      </c>
      <c r="I578" s="372">
        <f>VLOOKUP(F578,'[2]reporte_padron_nominal - 2021-0'!$S:$AH,14,FALSE)</f>
        <v>0</v>
      </c>
      <c r="J578" s="372">
        <f>VLOOKUP(F578,'[2]reporte_padron_nominal - 2021-0'!$S:$AH,16,FALSE)</f>
        <v>0</v>
      </c>
      <c r="K578" s="379"/>
      <c r="L578" s="379"/>
      <c r="M578" s="377"/>
      <c r="N578" s="379">
        <v>1</v>
      </c>
      <c r="O578" s="380">
        <v>1</v>
      </c>
      <c r="P578" s="374">
        <f>O578*E578</f>
        <v>1500</v>
      </c>
    </row>
    <row r="579" spans="1:16" x14ac:dyDescent="0.2">
      <c r="A579" s="501" t="s">
        <v>1111</v>
      </c>
      <c r="B579" s="372" t="s">
        <v>1117</v>
      </c>
      <c r="C579" s="377" t="s">
        <v>104</v>
      </c>
      <c r="D579" s="372" t="s">
        <v>1389</v>
      </c>
      <c r="E579" s="374">
        <v>2500</v>
      </c>
      <c r="F579" s="372" t="s">
        <v>2028</v>
      </c>
      <c r="G579" s="372" t="s">
        <v>2029</v>
      </c>
      <c r="H579" s="372" t="str">
        <f>VLOOKUP(F579,'[2]reporte_padron_nominal - 2021-0'!$S:$AH,15,FALSE)</f>
        <v>TECNICO DE FARMACIA</v>
      </c>
      <c r="I579" s="372" t="str">
        <f>VLOOKUP(F579,'[2]reporte_padron_nominal - 2021-0'!$S:$AH,14,FALSE)</f>
        <v>Técnico superior completo</v>
      </c>
      <c r="J579" s="372" t="str">
        <f>VLOOKUP(F579,'[2]reporte_padron_nominal - 2021-0'!$S:$AH,16,FALSE)</f>
        <v>TITULO</v>
      </c>
      <c r="K579" s="373"/>
      <c r="L579" s="373" t="s">
        <v>719</v>
      </c>
      <c r="M579" s="372" t="s">
        <v>719</v>
      </c>
      <c r="N579" s="379">
        <v>3</v>
      </c>
      <c r="O579" s="376">
        <v>6</v>
      </c>
      <c r="P579" s="374">
        <v>12929.029999999999</v>
      </c>
    </row>
    <row r="580" spans="1:16" x14ac:dyDescent="0.2">
      <c r="A580" s="501" t="s">
        <v>1111</v>
      </c>
      <c r="B580" s="372" t="s">
        <v>1117</v>
      </c>
      <c r="C580" s="377" t="s">
        <v>104</v>
      </c>
      <c r="D580" s="372" t="s">
        <v>1193</v>
      </c>
      <c r="E580" s="374">
        <v>2500</v>
      </c>
      <c r="F580" s="372" t="s">
        <v>2030</v>
      </c>
      <c r="G580" s="372" t="s">
        <v>2031</v>
      </c>
      <c r="H580" s="372" t="str">
        <f>VLOOKUP(F580,'[2]reporte_padron_nominal - 2021-0'!$S:$AH,15,FALSE)</f>
        <v>TECNICO ELECTRONICISTA</v>
      </c>
      <c r="I580" s="372" t="str">
        <f>VLOOKUP(F580,'[2]reporte_padron_nominal - 2021-0'!$S:$AH,14,FALSE)</f>
        <v>Técnico superior completo</v>
      </c>
      <c r="J580" s="372" t="str">
        <f>VLOOKUP(F580,'[2]reporte_padron_nominal - 2021-0'!$S:$AH,16,FALSE)</f>
        <v>EGRESADO</v>
      </c>
      <c r="K580" s="373">
        <v>1</v>
      </c>
      <c r="L580" s="373">
        <v>3</v>
      </c>
      <c r="M580" s="372">
        <v>9000</v>
      </c>
      <c r="N580" s="375"/>
      <c r="O580" s="376" t="s">
        <v>719</v>
      </c>
      <c r="P580" s="374" t="s">
        <v>719</v>
      </c>
    </row>
    <row r="581" spans="1:16" x14ac:dyDescent="0.2">
      <c r="A581" s="501" t="s">
        <v>1111</v>
      </c>
      <c r="B581" s="372" t="s">
        <v>1112</v>
      </c>
      <c r="C581" s="372" t="s">
        <v>104</v>
      </c>
      <c r="D581" s="373" t="s">
        <v>844</v>
      </c>
      <c r="E581" s="374">
        <v>4200</v>
      </c>
      <c r="F581" s="373" t="s">
        <v>2032</v>
      </c>
      <c r="G581" s="373" t="s">
        <v>2033</v>
      </c>
      <c r="H581" s="373" t="s">
        <v>844</v>
      </c>
      <c r="I581" s="372" t="s">
        <v>1116</v>
      </c>
      <c r="J581" s="372" t="s">
        <v>769</v>
      </c>
      <c r="K581" s="373">
        <v>1</v>
      </c>
      <c r="L581" s="373">
        <v>3</v>
      </c>
      <c r="M581" s="374">
        <f>E581*L581</f>
        <v>12600</v>
      </c>
      <c r="N581" s="375"/>
      <c r="O581" s="376"/>
      <c r="P581" s="374">
        <f>O581*E581</f>
        <v>0</v>
      </c>
    </row>
    <row r="582" spans="1:16" x14ac:dyDescent="0.2">
      <c r="A582" s="501" t="s">
        <v>1111</v>
      </c>
      <c r="B582" s="372" t="s">
        <v>1117</v>
      </c>
      <c r="C582" s="377" t="s">
        <v>104</v>
      </c>
      <c r="D582" s="372" t="s">
        <v>1118</v>
      </c>
      <c r="E582" s="374">
        <v>4000</v>
      </c>
      <c r="F582" s="372" t="s">
        <v>2034</v>
      </c>
      <c r="G582" s="372" t="s">
        <v>2035</v>
      </c>
      <c r="H582" s="372" t="s">
        <v>1118</v>
      </c>
      <c r="I582" s="372" t="s">
        <v>1116</v>
      </c>
      <c r="J582" s="372" t="s">
        <v>769</v>
      </c>
      <c r="K582" s="373"/>
      <c r="L582" s="373" t="s">
        <v>719</v>
      </c>
      <c r="M582" s="372" t="s">
        <v>719</v>
      </c>
      <c r="N582" s="379">
        <v>1</v>
      </c>
      <c r="O582" s="376">
        <v>2</v>
      </c>
      <c r="P582" s="374">
        <v>8000</v>
      </c>
    </row>
    <row r="583" spans="1:16" x14ac:dyDescent="0.2">
      <c r="A583" s="501" t="s">
        <v>1111</v>
      </c>
      <c r="B583" s="372" t="s">
        <v>1117</v>
      </c>
      <c r="C583" s="377" t="s">
        <v>104</v>
      </c>
      <c r="D583" s="372" t="s">
        <v>1129</v>
      </c>
      <c r="E583" s="374">
        <v>2500</v>
      </c>
      <c r="F583" s="372" t="s">
        <v>2036</v>
      </c>
      <c r="G583" s="372" t="s">
        <v>2037</v>
      </c>
      <c r="H583" s="372" t="str">
        <f>VLOOKUP(F583,'[2]reporte_padron_nominal - 2021-0'!$S:$AH,15,FALSE)</f>
        <v>TECNICO EN ENFERMERIA</v>
      </c>
      <c r="I583" s="372" t="str">
        <f>VLOOKUP(F583,'[2]reporte_padron_nominal - 2021-0'!$S:$AH,14,FALSE)</f>
        <v>Técnico superior completo</v>
      </c>
      <c r="J583" s="372" t="str">
        <f>VLOOKUP(F583,'[2]reporte_padron_nominal - 2021-0'!$S:$AH,16,FALSE)</f>
        <v>TITULO</v>
      </c>
      <c r="K583" s="373"/>
      <c r="L583" s="373" t="s">
        <v>719</v>
      </c>
      <c r="M583" s="372" t="s">
        <v>719</v>
      </c>
      <c r="N583" s="379">
        <v>1</v>
      </c>
      <c r="O583" s="376">
        <v>1</v>
      </c>
      <c r="P583" s="374">
        <v>2500</v>
      </c>
    </row>
    <row r="584" spans="1:16" x14ac:dyDescent="0.2">
      <c r="A584" s="501" t="s">
        <v>1111</v>
      </c>
      <c r="B584" s="372" t="s">
        <v>1117</v>
      </c>
      <c r="C584" s="377" t="s">
        <v>104</v>
      </c>
      <c r="D584" s="372" t="s">
        <v>1148</v>
      </c>
      <c r="E584" s="374">
        <v>1500</v>
      </c>
      <c r="F584" s="372" t="s">
        <v>2038</v>
      </c>
      <c r="G584" s="372" t="s">
        <v>2039</v>
      </c>
      <c r="H584" s="372" t="s">
        <v>1148</v>
      </c>
      <c r="I584" s="372"/>
      <c r="J584" s="372"/>
      <c r="K584" s="373"/>
      <c r="L584" s="373" t="s">
        <v>719</v>
      </c>
      <c r="M584" s="372" t="s">
        <v>719</v>
      </c>
      <c r="N584" s="379">
        <v>1</v>
      </c>
      <c r="O584" s="376">
        <v>1</v>
      </c>
      <c r="P584" s="374">
        <v>1400</v>
      </c>
    </row>
    <row r="585" spans="1:16" x14ac:dyDescent="0.2">
      <c r="A585" s="501" t="s">
        <v>1111</v>
      </c>
      <c r="B585" s="372" t="s">
        <v>1112</v>
      </c>
      <c r="C585" s="372" t="s">
        <v>104</v>
      </c>
      <c r="D585" s="373" t="s">
        <v>1219</v>
      </c>
      <c r="E585" s="374">
        <v>2000</v>
      </c>
      <c r="F585" s="373" t="s">
        <v>2040</v>
      </c>
      <c r="G585" s="373" t="s">
        <v>2041</v>
      </c>
      <c r="H585" s="372" t="str">
        <f>VLOOKUP(F585,'[2]reporte_padron_nominal - 2021-0'!$S:$AH,15,FALSE)</f>
        <v>CONTADOR PUBLICO</v>
      </c>
      <c r="I585" s="372" t="str">
        <f>VLOOKUP(F585,'[2]reporte_padron_nominal - 2021-0'!$S:$AH,14,FALSE)</f>
        <v>Superior completo</v>
      </c>
      <c r="J585" s="372" t="str">
        <f>VLOOKUP(F585,'[2]reporte_padron_nominal - 2021-0'!$S:$AH,16,FALSE)</f>
        <v>TITULO</v>
      </c>
      <c r="K585" s="373">
        <v>1</v>
      </c>
      <c r="L585" s="373">
        <v>3</v>
      </c>
      <c r="M585" s="374">
        <f>E585*L585</f>
        <v>6000</v>
      </c>
      <c r="N585" s="379">
        <v>3</v>
      </c>
      <c r="O585" s="376">
        <v>5</v>
      </c>
      <c r="P585" s="374">
        <f>O585*E585</f>
        <v>10000</v>
      </c>
    </row>
    <row r="586" spans="1:16" x14ac:dyDescent="0.2">
      <c r="A586" s="501" t="s">
        <v>1111</v>
      </c>
      <c r="B586" s="372" t="s">
        <v>1112</v>
      </c>
      <c r="C586" s="372" t="s">
        <v>104</v>
      </c>
      <c r="D586" s="373" t="s">
        <v>1366</v>
      </c>
      <c r="E586" s="374">
        <v>2200</v>
      </c>
      <c r="F586" s="373" t="s">
        <v>2042</v>
      </c>
      <c r="G586" s="373" t="s">
        <v>2043</v>
      </c>
      <c r="H586" s="372" t="str">
        <f>VLOOKUP(F586,'[2]reporte_padron_nominal - 2021-0'!$S:$AH,15,FALSE)</f>
        <v>CONTADOR PUBLICO</v>
      </c>
      <c r="I586" s="372" t="str">
        <f>VLOOKUP(F586,'[2]reporte_padron_nominal - 2021-0'!$S:$AH,14,FALSE)</f>
        <v>Superior completo</v>
      </c>
      <c r="J586" s="372" t="str">
        <f>VLOOKUP(F586,'[2]reporte_padron_nominal - 2021-0'!$S:$AH,16,FALSE)</f>
        <v>TITULO</v>
      </c>
      <c r="K586" s="373">
        <v>1</v>
      </c>
      <c r="L586" s="373">
        <v>1</v>
      </c>
      <c r="M586" s="374">
        <f>E586*L586</f>
        <v>2200</v>
      </c>
      <c r="N586" s="379">
        <v>3</v>
      </c>
      <c r="O586" s="376">
        <v>6</v>
      </c>
      <c r="P586" s="374">
        <f>O586*E586</f>
        <v>13200</v>
      </c>
    </row>
    <row r="587" spans="1:16" x14ac:dyDescent="0.2">
      <c r="A587" s="501" t="s">
        <v>1111</v>
      </c>
      <c r="B587" s="372" t="s">
        <v>1112</v>
      </c>
      <c r="C587" s="372" t="s">
        <v>104</v>
      </c>
      <c r="D587" s="373" t="s">
        <v>1228</v>
      </c>
      <c r="E587" s="374">
        <v>2000</v>
      </c>
      <c r="F587" s="373" t="s">
        <v>2044</v>
      </c>
      <c r="G587" s="373" t="s">
        <v>2045</v>
      </c>
      <c r="H587" s="373" t="s">
        <v>1228</v>
      </c>
      <c r="I587" s="372" t="s">
        <v>1116</v>
      </c>
      <c r="J587" s="372" t="s">
        <v>769</v>
      </c>
      <c r="K587" s="373">
        <v>4</v>
      </c>
      <c r="L587" s="373">
        <v>11</v>
      </c>
      <c r="M587" s="374">
        <f>E587*L587</f>
        <v>22000</v>
      </c>
      <c r="N587" s="375"/>
      <c r="O587" s="376"/>
      <c r="P587" s="374">
        <f>O587*E587</f>
        <v>0</v>
      </c>
    </row>
    <row r="588" spans="1:16" x14ac:dyDescent="0.2">
      <c r="A588" s="501" t="s">
        <v>1111</v>
      </c>
      <c r="B588" s="372" t="s">
        <v>1112</v>
      </c>
      <c r="C588" s="372" t="s">
        <v>104</v>
      </c>
      <c r="D588" s="373" t="s">
        <v>844</v>
      </c>
      <c r="E588" s="374">
        <v>3800</v>
      </c>
      <c r="F588" s="373" t="s">
        <v>2046</v>
      </c>
      <c r="G588" s="373" t="s">
        <v>2047</v>
      </c>
      <c r="H588" s="372" t="str">
        <f>VLOOKUP(F588,'[2]reporte_padron_nominal - 2021-0'!$S:$AH,15,FALSE)</f>
        <v>MEDICO CIRUJANO</v>
      </c>
      <c r="I588" s="372" t="str">
        <f>VLOOKUP(F588,'[2]reporte_padron_nominal - 2021-0'!$S:$AH,14,FALSE)</f>
        <v>Superior completo</v>
      </c>
      <c r="J588" s="372" t="str">
        <f>VLOOKUP(F588,'[2]reporte_padron_nominal - 2021-0'!$S:$AH,16,FALSE)</f>
        <v>TITULO</v>
      </c>
      <c r="K588" s="373">
        <v>4</v>
      </c>
      <c r="L588" s="373">
        <v>12</v>
      </c>
      <c r="M588" s="374">
        <f>E588*L588</f>
        <v>45600</v>
      </c>
      <c r="N588" s="379">
        <v>3</v>
      </c>
      <c r="O588" s="376">
        <v>5</v>
      </c>
      <c r="P588" s="374">
        <f>O588*E588</f>
        <v>19000</v>
      </c>
    </row>
    <row r="589" spans="1:16" x14ac:dyDescent="0.2">
      <c r="A589" s="501" t="s">
        <v>1111</v>
      </c>
      <c r="B589" s="372" t="s">
        <v>1117</v>
      </c>
      <c r="C589" s="377" t="s">
        <v>104</v>
      </c>
      <c r="D589" s="372" t="s">
        <v>844</v>
      </c>
      <c r="E589" s="374">
        <v>8000</v>
      </c>
      <c r="F589" s="372" t="s">
        <v>2046</v>
      </c>
      <c r="G589" s="372" t="s">
        <v>2047</v>
      </c>
      <c r="H589" s="372" t="str">
        <f>VLOOKUP(F589,'[2]reporte_padron_nominal - 2021-0'!$S:$AH,15,FALSE)</f>
        <v>MEDICO CIRUJANO</v>
      </c>
      <c r="I589" s="372" t="str">
        <f>VLOOKUP(F589,'[2]reporte_padron_nominal - 2021-0'!$S:$AH,14,FALSE)</f>
        <v>Superior completo</v>
      </c>
      <c r="J589" s="372" t="str">
        <f>VLOOKUP(F589,'[2]reporte_padron_nominal - 2021-0'!$S:$AH,16,FALSE)</f>
        <v>TITULO</v>
      </c>
      <c r="K589" s="373"/>
      <c r="L589" s="373" t="s">
        <v>719</v>
      </c>
      <c r="M589" s="372" t="s">
        <v>719</v>
      </c>
      <c r="N589" s="379">
        <v>1</v>
      </c>
      <c r="O589" s="376">
        <v>2</v>
      </c>
      <c r="P589" s="374">
        <v>12160</v>
      </c>
    </row>
    <row r="590" spans="1:16" x14ac:dyDescent="0.2">
      <c r="A590" s="501" t="s">
        <v>1111</v>
      </c>
      <c r="B590" s="372" t="s">
        <v>1112</v>
      </c>
      <c r="C590" s="372" t="s">
        <v>104</v>
      </c>
      <c r="D590" s="373" t="s">
        <v>844</v>
      </c>
      <c r="E590" s="374">
        <v>3800</v>
      </c>
      <c r="F590" s="373" t="s">
        <v>2048</v>
      </c>
      <c r="G590" s="373" t="s">
        <v>2049</v>
      </c>
      <c r="H590" s="372" t="str">
        <f>VLOOKUP(F590,'[2]reporte_padron_nominal - 2021-0'!$S:$AH,15,FALSE)</f>
        <v>MEDICO CIRUJANO</v>
      </c>
      <c r="I590" s="372" t="str">
        <f>VLOOKUP(F590,'[2]reporte_padron_nominal - 2021-0'!$S:$AH,14,FALSE)</f>
        <v>Superior completo</v>
      </c>
      <c r="J590" s="372" t="str">
        <f>VLOOKUP(F590,'[2]reporte_padron_nominal - 2021-0'!$S:$AH,16,FALSE)</f>
        <v>TITULO</v>
      </c>
      <c r="K590" s="373">
        <v>4</v>
      </c>
      <c r="L590" s="373">
        <v>12</v>
      </c>
      <c r="M590" s="374">
        <f>E590*L590</f>
        <v>45600</v>
      </c>
      <c r="N590" s="379">
        <v>3</v>
      </c>
      <c r="O590" s="376">
        <v>6</v>
      </c>
      <c r="P590" s="374">
        <f>O590*E590</f>
        <v>22800</v>
      </c>
    </row>
    <row r="591" spans="1:16" x14ac:dyDescent="0.2">
      <c r="A591" s="501" t="s">
        <v>1111</v>
      </c>
      <c r="B591" s="372" t="s">
        <v>1112</v>
      </c>
      <c r="C591" s="372" t="s">
        <v>104</v>
      </c>
      <c r="D591" s="373" t="s">
        <v>1301</v>
      </c>
      <c r="E591" s="374">
        <v>1100</v>
      </c>
      <c r="F591" s="373" t="s">
        <v>2050</v>
      </c>
      <c r="G591" s="373" t="s">
        <v>2051</v>
      </c>
      <c r="H591" s="372" t="s">
        <v>1172</v>
      </c>
      <c r="I591" s="372" t="str">
        <f>VLOOKUP(F591,'[2]reporte_padron_nominal - 2021-0'!$S:$AH,14,FALSE)</f>
        <v>Secundaria completa</v>
      </c>
      <c r="J591" s="372">
        <f>VLOOKUP(F591,'[2]reporte_padron_nominal - 2021-0'!$S:$AH,16,FALSE)</f>
        <v>0</v>
      </c>
      <c r="K591" s="373">
        <v>4</v>
      </c>
      <c r="L591" s="373">
        <v>12</v>
      </c>
      <c r="M591" s="374">
        <f>E591*L591</f>
        <v>13200</v>
      </c>
      <c r="N591" s="379">
        <v>3</v>
      </c>
      <c r="O591" s="376">
        <v>6</v>
      </c>
      <c r="P591" s="374">
        <f>O591*E591</f>
        <v>6600</v>
      </c>
    </row>
    <row r="592" spans="1:16" x14ac:dyDescent="0.2">
      <c r="A592" s="501" t="s">
        <v>1111</v>
      </c>
      <c r="B592" s="372" t="s">
        <v>1117</v>
      </c>
      <c r="C592" s="377" t="s">
        <v>104</v>
      </c>
      <c r="D592" s="372" t="s">
        <v>1129</v>
      </c>
      <c r="E592" s="374">
        <v>2500</v>
      </c>
      <c r="F592" s="372" t="s">
        <v>2052</v>
      </c>
      <c r="G592" s="372" t="s">
        <v>2053</v>
      </c>
      <c r="H592" s="372" t="str">
        <f>VLOOKUP(F592,'[2]reporte_padron_nominal - 2021-0'!$S:$AH,15,FALSE)</f>
        <v>TECNICO EN ENFERMERIA</v>
      </c>
      <c r="I592" s="372" t="str">
        <f>VLOOKUP(F592,'[2]reporte_padron_nominal - 2021-0'!$S:$AH,14,FALSE)</f>
        <v>Técnico superior completo</v>
      </c>
      <c r="J592" s="372" t="str">
        <f>VLOOKUP(F592,'[2]reporte_padron_nominal - 2021-0'!$S:$AH,16,FALSE)</f>
        <v>TITULO</v>
      </c>
      <c r="K592" s="373"/>
      <c r="L592" s="373" t="s">
        <v>719</v>
      </c>
      <c r="M592" s="372" t="s">
        <v>719</v>
      </c>
      <c r="N592" s="379">
        <v>1</v>
      </c>
      <c r="O592" s="376">
        <v>1</v>
      </c>
      <c r="P592" s="374">
        <v>2300</v>
      </c>
    </row>
    <row r="593" spans="1:16" x14ac:dyDescent="0.2">
      <c r="A593" s="501" t="s">
        <v>1111</v>
      </c>
      <c r="B593" s="372" t="s">
        <v>1112</v>
      </c>
      <c r="C593" s="372" t="s">
        <v>104</v>
      </c>
      <c r="D593" s="373" t="s">
        <v>1875</v>
      </c>
      <c r="E593" s="374">
        <v>5500</v>
      </c>
      <c r="F593" s="373" t="s">
        <v>2054</v>
      </c>
      <c r="G593" s="373" t="s">
        <v>2055</v>
      </c>
      <c r="H593" s="372" t="str">
        <f>VLOOKUP(F593,'[2]reporte_padron_nominal - 2021-0'!$S:$AH,15,FALSE)</f>
        <v>MEDICO CIRUJANO</v>
      </c>
      <c r="I593" s="372" t="str">
        <f>VLOOKUP(F593,'[2]reporte_padron_nominal - 2021-0'!$S:$AH,14,FALSE)</f>
        <v>Superior completo</v>
      </c>
      <c r="J593" s="372" t="str">
        <f>VLOOKUP(F593,'[2]reporte_padron_nominal - 2021-0'!$S:$AH,16,FALSE)</f>
        <v>TITULO</v>
      </c>
      <c r="K593" s="373">
        <v>1</v>
      </c>
      <c r="L593" s="373">
        <v>3</v>
      </c>
      <c r="M593" s="374">
        <f>E593*L593</f>
        <v>16500</v>
      </c>
      <c r="N593" s="379">
        <v>3</v>
      </c>
      <c r="O593" s="376">
        <v>6</v>
      </c>
      <c r="P593" s="374">
        <f>O593*E593</f>
        <v>33000</v>
      </c>
    </row>
    <row r="594" spans="1:16" x14ac:dyDescent="0.2">
      <c r="A594" s="501" t="s">
        <v>1111</v>
      </c>
      <c r="B594" s="372" t="s">
        <v>1117</v>
      </c>
      <c r="C594" s="377" t="s">
        <v>104</v>
      </c>
      <c r="D594" s="372" t="s">
        <v>1138</v>
      </c>
      <c r="E594" s="374">
        <v>4000</v>
      </c>
      <c r="F594" s="372" t="s">
        <v>2056</v>
      </c>
      <c r="G594" s="372" t="s">
        <v>2057</v>
      </c>
      <c r="H594" s="372" t="str">
        <f>VLOOKUP(F594,'[2]reporte_padron_nominal - 2021-0'!$S:$AH,15,FALSE)</f>
        <v>BIOLOGO</v>
      </c>
      <c r="I594" s="372" t="str">
        <f>VLOOKUP(F594,'[2]reporte_padron_nominal - 2021-0'!$S:$AH,14,FALSE)</f>
        <v>Superior completo</v>
      </c>
      <c r="J594" s="372" t="str">
        <f>VLOOKUP(F594,'[2]reporte_padron_nominal - 2021-0'!$S:$AH,16,FALSE)</f>
        <v>TITULO</v>
      </c>
      <c r="K594" s="373">
        <v>1</v>
      </c>
      <c r="L594" s="373">
        <v>3</v>
      </c>
      <c r="M594" s="372">
        <v>13750</v>
      </c>
      <c r="N594" s="379">
        <v>3</v>
      </c>
      <c r="O594" s="376">
        <v>6</v>
      </c>
      <c r="P594" s="374">
        <v>26447</v>
      </c>
    </row>
    <row r="595" spans="1:16" x14ac:dyDescent="0.2">
      <c r="A595" s="501" t="s">
        <v>1111</v>
      </c>
      <c r="B595" s="372" t="s">
        <v>1117</v>
      </c>
      <c r="C595" s="377" t="s">
        <v>104</v>
      </c>
      <c r="D595" s="372" t="s">
        <v>844</v>
      </c>
      <c r="E595" s="374">
        <v>8000</v>
      </c>
      <c r="F595" s="372" t="s">
        <v>2058</v>
      </c>
      <c r="G595" s="372" t="s">
        <v>2059</v>
      </c>
      <c r="H595" s="372" t="str">
        <f>VLOOKUP(F595,'[2]reporte_padron_nominal - 2021-0'!$S:$AH,15,FALSE)</f>
        <v>MEDICO CIRUJANO</v>
      </c>
      <c r="I595" s="372" t="str">
        <f>VLOOKUP(F595,'[2]reporte_padron_nominal - 2021-0'!$S:$AH,14,FALSE)</f>
        <v>Superior completo</v>
      </c>
      <c r="J595" s="372" t="str">
        <f>VLOOKUP(F595,'[2]reporte_padron_nominal - 2021-0'!$S:$AH,16,FALSE)</f>
        <v>TITULO</v>
      </c>
      <c r="K595" s="373"/>
      <c r="L595" s="373" t="s">
        <v>719</v>
      </c>
      <c r="M595" s="372" t="s">
        <v>719</v>
      </c>
      <c r="N595" s="379">
        <v>1</v>
      </c>
      <c r="O595" s="376">
        <v>1</v>
      </c>
      <c r="P595" s="374">
        <v>8000</v>
      </c>
    </row>
    <row r="596" spans="1:16" x14ac:dyDescent="0.2">
      <c r="A596" s="501" t="s">
        <v>1111</v>
      </c>
      <c r="B596" s="372" t="s">
        <v>1117</v>
      </c>
      <c r="C596" s="377" t="s">
        <v>104</v>
      </c>
      <c r="D596" s="372" t="s">
        <v>1193</v>
      </c>
      <c r="E596" s="374">
        <v>2500</v>
      </c>
      <c r="F596" s="372" t="s">
        <v>2060</v>
      </c>
      <c r="G596" s="372" t="s">
        <v>2061</v>
      </c>
      <c r="H596" s="372" t="str">
        <f>VLOOKUP(F596,'[2]reporte_padron_nominal - 2021-0'!$S:$AH,15,FALSE)</f>
        <v>NUTRICIONISTA</v>
      </c>
      <c r="I596" s="372" t="str">
        <f>VLOOKUP(F596,'[2]reporte_padron_nominal - 2021-0'!$S:$AH,14,FALSE)</f>
        <v>Superior completo</v>
      </c>
      <c r="J596" s="372" t="str">
        <f>VLOOKUP(F596,'[2]reporte_padron_nominal - 2021-0'!$S:$AH,16,FALSE)</f>
        <v>EGRESADO</v>
      </c>
      <c r="K596" s="373"/>
      <c r="L596" s="373" t="s">
        <v>719</v>
      </c>
      <c r="M596" s="372" t="s">
        <v>719</v>
      </c>
      <c r="N596" s="379">
        <v>1</v>
      </c>
      <c r="O596" s="376">
        <v>1</v>
      </c>
      <c r="P596" s="374">
        <v>2300</v>
      </c>
    </row>
    <row r="597" spans="1:16" x14ac:dyDescent="0.2">
      <c r="A597" s="501" t="s">
        <v>1111</v>
      </c>
      <c r="B597" s="372" t="s">
        <v>1112</v>
      </c>
      <c r="C597" s="377" t="s">
        <v>104</v>
      </c>
      <c r="D597" s="379" t="s">
        <v>1219</v>
      </c>
      <c r="E597" s="378">
        <v>1500</v>
      </c>
      <c r="F597" s="377" t="s">
        <v>2062</v>
      </c>
      <c r="G597" s="377" t="s">
        <v>2063</v>
      </c>
      <c r="H597" s="372" t="str">
        <f>VLOOKUP(F597,'[2]reporte_padron_nominal - 2021-0'!$S:$AH,15,FALSE)</f>
        <v>TECNICO EN CONTABILIDAD</v>
      </c>
      <c r="I597" s="372" t="str">
        <f>VLOOKUP(F597,'[2]reporte_padron_nominal - 2021-0'!$S:$AH,14,FALSE)</f>
        <v>Técnico superior completo</v>
      </c>
      <c r="J597" s="372" t="str">
        <f>VLOOKUP(F597,'[2]reporte_padron_nominal - 2021-0'!$S:$AH,16,FALSE)</f>
        <v>TITULO</v>
      </c>
      <c r="K597" s="379"/>
      <c r="L597" s="379"/>
      <c r="M597" s="377"/>
      <c r="N597" s="379">
        <v>3</v>
      </c>
      <c r="O597" s="380">
        <v>6</v>
      </c>
      <c r="P597" s="374">
        <f>O597*E597</f>
        <v>9000</v>
      </c>
    </row>
    <row r="598" spans="1:16" x14ac:dyDescent="0.2">
      <c r="A598" s="501" t="s">
        <v>1111</v>
      </c>
      <c r="B598" s="372" t="s">
        <v>1117</v>
      </c>
      <c r="C598" s="377" t="s">
        <v>104</v>
      </c>
      <c r="D598" s="372" t="s">
        <v>1829</v>
      </c>
      <c r="E598" s="374">
        <v>4000</v>
      </c>
      <c r="F598" s="372" t="s">
        <v>2064</v>
      </c>
      <c r="G598" s="372" t="s">
        <v>2065</v>
      </c>
      <c r="H598" s="372" t="str">
        <f>VLOOKUP(F598,'[2]reporte_padron_nominal - 2021-0'!$S:$AH,15,FALSE)</f>
        <v>TECNOLOGO MEDICO LABORATORIO CLINICO Y ANATOMIA PATOLOGICA</v>
      </c>
      <c r="I598" s="372" t="str">
        <f>VLOOKUP(F598,'[2]reporte_padron_nominal - 2021-0'!$S:$AH,14,FALSE)</f>
        <v>Superior incompleto</v>
      </c>
      <c r="J598" s="372" t="str">
        <f>VLOOKUP(F598,'[2]reporte_padron_nominal - 2021-0'!$S:$AH,16,FALSE)</f>
        <v>ESTUDIANTE</v>
      </c>
      <c r="K598" s="373"/>
      <c r="L598" s="373" t="s">
        <v>719</v>
      </c>
      <c r="M598" s="372" t="s">
        <v>719</v>
      </c>
      <c r="N598" s="379">
        <v>1</v>
      </c>
      <c r="O598" s="376">
        <v>1</v>
      </c>
      <c r="P598" s="374">
        <v>4000</v>
      </c>
    </row>
    <row r="599" spans="1:16" x14ac:dyDescent="0.2">
      <c r="A599" s="501" t="s">
        <v>1111</v>
      </c>
      <c r="B599" s="372" t="s">
        <v>1112</v>
      </c>
      <c r="C599" s="372" t="s">
        <v>104</v>
      </c>
      <c r="D599" s="373" t="s">
        <v>844</v>
      </c>
      <c r="E599" s="374">
        <v>3800</v>
      </c>
      <c r="F599" s="373" t="s">
        <v>2066</v>
      </c>
      <c r="G599" s="373" t="s">
        <v>2067</v>
      </c>
      <c r="H599" s="372" t="str">
        <f>VLOOKUP(F599,'[2]reporte_padron_nominal - 2021-0'!$S:$AH,15,FALSE)</f>
        <v>MEDICO CIRUJANO</v>
      </c>
      <c r="I599" s="372" t="str">
        <f>VLOOKUP(F599,'[2]reporte_padron_nominal - 2021-0'!$S:$AH,14,FALSE)</f>
        <v>Superior completo</v>
      </c>
      <c r="J599" s="372" t="s">
        <v>769</v>
      </c>
      <c r="K599" s="373">
        <v>1</v>
      </c>
      <c r="L599" s="373">
        <v>3</v>
      </c>
      <c r="M599" s="374">
        <f>E599*L599</f>
        <v>11400</v>
      </c>
      <c r="N599" s="375"/>
      <c r="O599" s="376"/>
      <c r="P599" s="374">
        <f>O599*E599</f>
        <v>0</v>
      </c>
    </row>
    <row r="600" spans="1:16" x14ac:dyDescent="0.2">
      <c r="A600" s="501" t="s">
        <v>1111</v>
      </c>
      <c r="B600" s="372" t="s">
        <v>1112</v>
      </c>
      <c r="C600" s="372" t="s">
        <v>104</v>
      </c>
      <c r="D600" s="373" t="s">
        <v>1126</v>
      </c>
      <c r="E600" s="374">
        <v>1100</v>
      </c>
      <c r="F600" s="373" t="s">
        <v>2068</v>
      </c>
      <c r="G600" s="373" t="s">
        <v>2069</v>
      </c>
      <c r="H600" s="372" t="str">
        <f>VLOOKUP(F600,'[2]reporte_padron_nominal - 2021-0'!$S:$AH,15,FALSE)</f>
        <v>TECNICO EN ENFERMERIA</v>
      </c>
      <c r="I600" s="372" t="str">
        <f>VLOOKUP(F600,'[2]reporte_padron_nominal - 2021-0'!$S:$AH,14,FALSE)</f>
        <v>Técnico superior incompleto</v>
      </c>
      <c r="J600" s="372" t="str">
        <f>VLOOKUP(F600,'[2]reporte_padron_nominal - 2021-0'!$S:$AH,16,FALSE)</f>
        <v>ESTUDIANTE</v>
      </c>
      <c r="K600" s="373">
        <v>4</v>
      </c>
      <c r="L600" s="373">
        <v>12</v>
      </c>
      <c r="M600" s="374">
        <f>E600*L600</f>
        <v>13200</v>
      </c>
      <c r="N600" s="379">
        <v>3</v>
      </c>
      <c r="O600" s="376">
        <v>6</v>
      </c>
      <c r="P600" s="374">
        <f>O600*E600</f>
        <v>6600</v>
      </c>
    </row>
    <row r="601" spans="1:16" x14ac:dyDescent="0.2">
      <c r="A601" s="501" t="s">
        <v>1111</v>
      </c>
      <c r="B601" s="372" t="s">
        <v>1112</v>
      </c>
      <c r="C601" s="377" t="s">
        <v>104</v>
      </c>
      <c r="D601" s="379" t="s">
        <v>1118</v>
      </c>
      <c r="E601" s="378">
        <v>2200</v>
      </c>
      <c r="F601" s="377" t="s">
        <v>2070</v>
      </c>
      <c r="G601" s="377" t="s">
        <v>2071</v>
      </c>
      <c r="H601" s="372" t="str">
        <f>VLOOKUP(F601,'[2]reporte_padron_nominal - 2021-0'!$S:$AH,15,FALSE)</f>
        <v>ENFERMERA(O)</v>
      </c>
      <c r="I601" s="372" t="str">
        <f>VLOOKUP(F601,'[2]reporte_padron_nominal - 2021-0'!$S:$AH,14,FALSE)</f>
        <v>Superior completo</v>
      </c>
      <c r="J601" s="372" t="str">
        <f>VLOOKUP(F601,'[2]reporte_padron_nominal - 2021-0'!$S:$AH,16,FALSE)</f>
        <v>TITULO</v>
      </c>
      <c r="K601" s="379"/>
      <c r="L601" s="379"/>
      <c r="M601" s="377"/>
      <c r="N601" s="379">
        <v>1</v>
      </c>
      <c r="O601" s="380">
        <v>2</v>
      </c>
      <c r="P601" s="374">
        <f>O601*E601</f>
        <v>4400</v>
      </c>
    </row>
    <row r="602" spans="1:16" x14ac:dyDescent="0.2">
      <c r="A602" s="501" t="s">
        <v>1111</v>
      </c>
      <c r="B602" s="372" t="s">
        <v>1117</v>
      </c>
      <c r="C602" s="377" t="s">
        <v>104</v>
      </c>
      <c r="D602" s="372" t="s">
        <v>1148</v>
      </c>
      <c r="E602" s="374">
        <v>1500</v>
      </c>
      <c r="F602" s="372" t="s">
        <v>2072</v>
      </c>
      <c r="G602" s="372" t="s">
        <v>2073</v>
      </c>
      <c r="H602" s="372" t="s">
        <v>1172</v>
      </c>
      <c r="I602" s="372" t="str">
        <f>VLOOKUP(F602,'[2]reporte_padron_nominal - 2021-0'!$S:$AH,14,FALSE)</f>
        <v>Secundaria completa</v>
      </c>
      <c r="J602" s="372">
        <f>VLOOKUP(F602,'[2]reporte_padron_nominal - 2021-0'!$S:$AH,16,FALSE)</f>
        <v>0</v>
      </c>
      <c r="K602" s="373"/>
      <c r="L602" s="373" t="s">
        <v>719</v>
      </c>
      <c r="M602" s="372" t="s">
        <v>719</v>
      </c>
      <c r="N602" s="379">
        <v>1</v>
      </c>
      <c r="O602" s="376">
        <v>1</v>
      </c>
      <c r="P602" s="374">
        <v>1400</v>
      </c>
    </row>
    <row r="603" spans="1:16" x14ac:dyDescent="0.2">
      <c r="A603" s="501" t="s">
        <v>1111</v>
      </c>
      <c r="B603" s="372" t="s">
        <v>1112</v>
      </c>
      <c r="C603" s="372" t="s">
        <v>104</v>
      </c>
      <c r="D603" s="373" t="s">
        <v>1263</v>
      </c>
      <c r="E603" s="374">
        <v>2500</v>
      </c>
      <c r="F603" s="373" t="s">
        <v>2074</v>
      </c>
      <c r="G603" s="373" t="s">
        <v>2075</v>
      </c>
      <c r="H603" s="372" t="str">
        <f>VLOOKUP(F603,'[2]reporte_padron_nominal - 2021-0'!$S:$AH,15,FALSE)</f>
        <v>LICENCIADO EN MARKETING Y DIRECCION DE EMPRESAS</v>
      </c>
      <c r="I603" s="372" t="str">
        <f>VLOOKUP(F603,'[2]reporte_padron_nominal - 2021-0'!$S:$AH,14,FALSE)</f>
        <v>Superior completo</v>
      </c>
      <c r="J603" s="372" t="str">
        <f>VLOOKUP(F603,'[2]reporte_padron_nominal - 2021-0'!$S:$AH,16,FALSE)</f>
        <v>TITULO</v>
      </c>
      <c r="K603" s="373">
        <v>4</v>
      </c>
      <c r="L603" s="373">
        <v>10</v>
      </c>
      <c r="M603" s="374">
        <f>E603*L603</f>
        <v>25000</v>
      </c>
      <c r="N603" s="375"/>
      <c r="O603" s="376"/>
      <c r="P603" s="374">
        <f>O603*E603</f>
        <v>0</v>
      </c>
    </row>
    <row r="604" spans="1:16" x14ac:dyDescent="0.2">
      <c r="A604" s="501" t="s">
        <v>1111</v>
      </c>
      <c r="B604" s="372" t="s">
        <v>1117</v>
      </c>
      <c r="C604" s="377" t="s">
        <v>104</v>
      </c>
      <c r="D604" s="372" t="s">
        <v>1193</v>
      </c>
      <c r="E604" s="374">
        <v>2500</v>
      </c>
      <c r="F604" s="372" t="s">
        <v>2076</v>
      </c>
      <c r="G604" s="372" t="s">
        <v>2077</v>
      </c>
      <c r="H604" s="372" t="s">
        <v>1172</v>
      </c>
      <c r="I604" s="372" t="str">
        <f>VLOOKUP(F604,'[2]reporte_padron_nominal - 2021-0'!$S:$AH,14,FALSE)</f>
        <v>Secundaria completa</v>
      </c>
      <c r="J604" s="372">
        <f>VLOOKUP(F604,'[2]reporte_padron_nominal - 2021-0'!$S:$AH,16,FALSE)</f>
        <v>0</v>
      </c>
      <c r="K604" s="373">
        <v>3</v>
      </c>
      <c r="L604" s="373">
        <v>4</v>
      </c>
      <c r="M604" s="372">
        <v>12000</v>
      </c>
      <c r="N604" s="379">
        <v>3</v>
      </c>
      <c r="O604" s="376">
        <v>6</v>
      </c>
      <c r="P604" s="374">
        <v>15300</v>
      </c>
    </row>
    <row r="605" spans="1:16" x14ac:dyDescent="0.2">
      <c r="A605" s="501" t="s">
        <v>1111</v>
      </c>
      <c r="B605" s="372" t="s">
        <v>1112</v>
      </c>
      <c r="C605" s="372" t="s">
        <v>104</v>
      </c>
      <c r="D605" s="373" t="s">
        <v>1129</v>
      </c>
      <c r="E605" s="374">
        <v>1200</v>
      </c>
      <c r="F605" s="373" t="s">
        <v>2078</v>
      </c>
      <c r="G605" s="373" t="s">
        <v>2079</v>
      </c>
      <c r="H605" s="372" t="str">
        <f>VLOOKUP(F605,'[2]reporte_padron_nominal - 2021-0'!$S:$AH,15,FALSE)</f>
        <v>TECNICO EN ENFERMERIA</v>
      </c>
      <c r="I605" s="372" t="str">
        <f>VLOOKUP(F605,'[2]reporte_padron_nominal - 2021-0'!$S:$AH,14,FALSE)</f>
        <v>Técnico superior completo</v>
      </c>
      <c r="J605" s="372" t="str">
        <f>VLOOKUP(F605,'[2]reporte_padron_nominal - 2021-0'!$S:$AH,16,FALSE)</f>
        <v>TITULO</v>
      </c>
      <c r="K605" s="373">
        <v>4</v>
      </c>
      <c r="L605" s="373">
        <v>12</v>
      </c>
      <c r="M605" s="374">
        <f>E605*L605</f>
        <v>14400</v>
      </c>
      <c r="N605" s="379">
        <v>3</v>
      </c>
      <c r="O605" s="376">
        <v>6</v>
      </c>
      <c r="P605" s="374">
        <f>O605*E605</f>
        <v>7200</v>
      </c>
    </row>
    <row r="606" spans="1:16" x14ac:dyDescent="0.2">
      <c r="A606" s="501" t="s">
        <v>1111</v>
      </c>
      <c r="B606" s="372" t="s">
        <v>1117</v>
      </c>
      <c r="C606" s="377" t="s">
        <v>104</v>
      </c>
      <c r="D606" s="372" t="s">
        <v>1118</v>
      </c>
      <c r="E606" s="374">
        <v>4000</v>
      </c>
      <c r="F606" s="372" t="s">
        <v>2080</v>
      </c>
      <c r="G606" s="372" t="s">
        <v>2081</v>
      </c>
      <c r="H606" s="372" t="str">
        <f>VLOOKUP(F606,'[2]reporte_padron_nominal - 2021-0'!$S:$AH,15,FALSE)</f>
        <v>ENFERMERA(O)</v>
      </c>
      <c r="I606" s="372" t="str">
        <f>VLOOKUP(F606,'[2]reporte_padron_nominal - 2021-0'!$S:$AH,14,FALSE)</f>
        <v>Superior completo</v>
      </c>
      <c r="J606" s="372" t="str">
        <f>VLOOKUP(F606,'[2]reporte_padron_nominal - 2021-0'!$S:$AH,16,FALSE)</f>
        <v>TITULO</v>
      </c>
      <c r="K606" s="373">
        <v>1</v>
      </c>
      <c r="L606" s="373">
        <v>3</v>
      </c>
      <c r="M606" s="372">
        <v>12000</v>
      </c>
      <c r="N606" s="379">
        <v>3</v>
      </c>
      <c r="O606" s="376">
        <v>6</v>
      </c>
      <c r="P606" s="374">
        <v>22500</v>
      </c>
    </row>
    <row r="607" spans="1:16" x14ac:dyDescent="0.2">
      <c r="A607" s="501" t="s">
        <v>1111</v>
      </c>
      <c r="B607" s="372" t="s">
        <v>1112</v>
      </c>
      <c r="C607" s="372" t="s">
        <v>104</v>
      </c>
      <c r="D607" s="373" t="s">
        <v>1133</v>
      </c>
      <c r="E607" s="374">
        <v>2000</v>
      </c>
      <c r="F607" s="373" t="s">
        <v>2082</v>
      </c>
      <c r="G607" s="373" t="s">
        <v>2083</v>
      </c>
      <c r="H607" s="372" t="str">
        <f>VLOOKUP(F607,'[2]reporte_padron_nominal - 2021-0'!$S:$AH,15,FALSE)</f>
        <v>OBSTETRA</v>
      </c>
      <c r="I607" s="372" t="str">
        <f>VLOOKUP(F607,'[2]reporte_padron_nominal - 2021-0'!$S:$AH,14,FALSE)</f>
        <v>Superior completo</v>
      </c>
      <c r="J607" s="372" t="str">
        <f>VLOOKUP(F607,'[2]reporte_padron_nominal - 2021-0'!$S:$AH,16,FALSE)</f>
        <v>TITULO</v>
      </c>
      <c r="K607" s="373">
        <v>1</v>
      </c>
      <c r="L607" s="373">
        <v>2</v>
      </c>
      <c r="M607" s="374">
        <f>E607*L607</f>
        <v>4000</v>
      </c>
      <c r="N607" s="375"/>
      <c r="O607" s="376"/>
      <c r="P607" s="374">
        <f>O607*E607</f>
        <v>0</v>
      </c>
    </row>
    <row r="608" spans="1:16" x14ac:dyDescent="0.2">
      <c r="A608" s="501" t="s">
        <v>1111</v>
      </c>
      <c r="B608" s="372" t="s">
        <v>1117</v>
      </c>
      <c r="C608" s="377" t="s">
        <v>104</v>
      </c>
      <c r="D608" s="372" t="s">
        <v>1129</v>
      </c>
      <c r="E608" s="374">
        <v>2500</v>
      </c>
      <c r="F608" s="372" t="s">
        <v>2084</v>
      </c>
      <c r="G608" s="372" t="s">
        <v>2085</v>
      </c>
      <c r="H608" s="372" t="str">
        <f>VLOOKUP(F608,'[2]reporte_padron_nominal - 2021-0'!$S:$AH,15,FALSE)</f>
        <v>TECNICO EN ENFERMERIA</v>
      </c>
      <c r="I608" s="372" t="str">
        <f>VLOOKUP(F608,'[2]reporte_padron_nominal - 2021-0'!$S:$AH,14,FALSE)</f>
        <v>Técnico superior completo</v>
      </c>
      <c r="J608" s="372" t="str">
        <f>VLOOKUP(F608,'[2]reporte_padron_nominal - 2021-0'!$S:$AH,16,FALSE)</f>
        <v>TITULO</v>
      </c>
      <c r="K608" s="373"/>
      <c r="L608" s="373" t="s">
        <v>719</v>
      </c>
      <c r="M608" s="372" t="s">
        <v>719</v>
      </c>
      <c r="N608" s="379">
        <v>1</v>
      </c>
      <c r="O608" s="376">
        <v>1</v>
      </c>
      <c r="P608" s="374">
        <v>2300</v>
      </c>
    </row>
    <row r="609" spans="1:16" x14ac:dyDescent="0.2">
      <c r="A609" s="501" t="s">
        <v>1111</v>
      </c>
      <c r="B609" s="372" t="s">
        <v>1112</v>
      </c>
      <c r="C609" s="372" t="s">
        <v>104</v>
      </c>
      <c r="D609" s="373" t="s">
        <v>1133</v>
      </c>
      <c r="E609" s="374">
        <v>2000</v>
      </c>
      <c r="F609" s="373" t="s">
        <v>2086</v>
      </c>
      <c r="G609" s="373" t="s">
        <v>2087</v>
      </c>
      <c r="H609" s="372" t="str">
        <f>VLOOKUP(F609,'[2]reporte_padron_nominal - 2021-0'!$S:$AH,15,FALSE)</f>
        <v>OBSTETRA</v>
      </c>
      <c r="I609" s="372" t="str">
        <f>VLOOKUP(F609,'[2]reporte_padron_nominal - 2021-0'!$S:$AH,14,FALSE)</f>
        <v>Superior completo</v>
      </c>
      <c r="J609" s="372" t="str">
        <f>VLOOKUP(F609,'[2]reporte_padron_nominal - 2021-0'!$S:$AH,16,FALSE)</f>
        <v>TITULO</v>
      </c>
      <c r="K609" s="373">
        <v>4</v>
      </c>
      <c r="L609" s="373">
        <v>12</v>
      </c>
      <c r="M609" s="374">
        <f>E609*L609</f>
        <v>24000</v>
      </c>
      <c r="N609" s="379">
        <v>3</v>
      </c>
      <c r="O609" s="376">
        <v>6</v>
      </c>
      <c r="P609" s="374">
        <f>O609*E609</f>
        <v>12000</v>
      </c>
    </row>
    <row r="610" spans="1:16" x14ac:dyDescent="0.2">
      <c r="A610" s="501" t="s">
        <v>1111</v>
      </c>
      <c r="B610" s="372" t="s">
        <v>1117</v>
      </c>
      <c r="C610" s="377" t="s">
        <v>104</v>
      </c>
      <c r="D610" s="372" t="s">
        <v>1145</v>
      </c>
      <c r="E610" s="374">
        <v>3000</v>
      </c>
      <c r="F610" s="372" t="s">
        <v>2088</v>
      </c>
      <c r="G610" s="372" t="s">
        <v>2089</v>
      </c>
      <c r="H610" s="372" t="s">
        <v>1145</v>
      </c>
      <c r="I610" s="372" t="s">
        <v>1116</v>
      </c>
      <c r="J610" s="372" t="s">
        <v>769</v>
      </c>
      <c r="K610" s="373">
        <v>1</v>
      </c>
      <c r="L610" s="373">
        <v>2</v>
      </c>
      <c r="M610" s="372">
        <v>7360</v>
      </c>
      <c r="N610" s="379">
        <v>1</v>
      </c>
      <c r="O610" s="376">
        <v>3</v>
      </c>
      <c r="P610" s="374">
        <v>10450</v>
      </c>
    </row>
    <row r="611" spans="1:16" x14ac:dyDescent="0.2">
      <c r="A611" s="501" t="s">
        <v>1111</v>
      </c>
      <c r="B611" s="372" t="s">
        <v>1112</v>
      </c>
      <c r="C611" s="377" t="s">
        <v>104</v>
      </c>
      <c r="D611" s="379" t="s">
        <v>925</v>
      </c>
      <c r="E611" s="378">
        <v>1800</v>
      </c>
      <c r="F611" s="377" t="s">
        <v>2090</v>
      </c>
      <c r="G611" s="377" t="s">
        <v>2091</v>
      </c>
      <c r="H611" s="372" t="str">
        <f>VLOOKUP(F611,'[2]reporte_padron_nominal - 2021-0'!$S:$AH,15,FALSE)</f>
        <v>CONTADOR PUBLICO</v>
      </c>
      <c r="I611" s="372" t="str">
        <f>VLOOKUP(F611,'[2]reporte_padron_nominal - 2021-0'!$S:$AH,14,FALSE)</f>
        <v>Superior completo</v>
      </c>
      <c r="J611" s="372" t="str">
        <f>VLOOKUP(F611,'[2]reporte_padron_nominal - 2021-0'!$S:$AH,16,FALSE)</f>
        <v>TITULO</v>
      </c>
      <c r="K611" s="379"/>
      <c r="L611" s="379"/>
      <c r="M611" s="377"/>
      <c r="N611" s="379">
        <v>1</v>
      </c>
      <c r="O611" s="380">
        <v>2</v>
      </c>
      <c r="P611" s="374">
        <f>O611*E611</f>
        <v>3600</v>
      </c>
    </row>
    <row r="612" spans="1:16" x14ac:dyDescent="0.2">
      <c r="A612" s="501" t="s">
        <v>1111</v>
      </c>
      <c r="B612" s="372" t="s">
        <v>1112</v>
      </c>
      <c r="C612" s="372" t="s">
        <v>104</v>
      </c>
      <c r="D612" s="373" t="s">
        <v>1829</v>
      </c>
      <c r="E612" s="374">
        <v>2000</v>
      </c>
      <c r="F612" s="373" t="s">
        <v>2092</v>
      </c>
      <c r="G612" s="373" t="s">
        <v>2093</v>
      </c>
      <c r="H612" s="373" t="s">
        <v>1829</v>
      </c>
      <c r="I612" s="372" t="s">
        <v>1116</v>
      </c>
      <c r="J612" s="372" t="s">
        <v>769</v>
      </c>
      <c r="K612" s="373">
        <v>1</v>
      </c>
      <c r="L612" s="373">
        <v>1</v>
      </c>
      <c r="M612" s="374">
        <f>E612*L612</f>
        <v>2000</v>
      </c>
      <c r="N612" s="375"/>
      <c r="O612" s="376"/>
      <c r="P612" s="374">
        <f>O612*E612</f>
        <v>0</v>
      </c>
    </row>
    <row r="613" spans="1:16" x14ac:dyDescent="0.2">
      <c r="A613" s="501" t="s">
        <v>1111</v>
      </c>
      <c r="B613" s="372" t="s">
        <v>1112</v>
      </c>
      <c r="C613" s="372" t="s">
        <v>104</v>
      </c>
      <c r="D613" s="373" t="s">
        <v>1138</v>
      </c>
      <c r="E613" s="374">
        <v>2000</v>
      </c>
      <c r="F613" s="373" t="s">
        <v>2094</v>
      </c>
      <c r="G613" s="373" t="s">
        <v>2095</v>
      </c>
      <c r="H613" s="372" t="str">
        <f>VLOOKUP(F613,'[2]reporte_padron_nominal - 2021-0'!$S:$AH,15,FALSE)</f>
        <v>BIOLOGO</v>
      </c>
      <c r="I613" s="372" t="str">
        <f>VLOOKUP(F613,'[2]reporte_padron_nominal - 2021-0'!$S:$AH,14,FALSE)</f>
        <v>Superior completo</v>
      </c>
      <c r="J613" s="372" t="str">
        <f>VLOOKUP(F613,'[2]reporte_padron_nominal - 2021-0'!$S:$AH,16,FALSE)</f>
        <v>TITULO</v>
      </c>
      <c r="K613" s="373">
        <v>1</v>
      </c>
      <c r="L613" s="373">
        <v>2</v>
      </c>
      <c r="M613" s="374">
        <f>E613*L613</f>
        <v>4000</v>
      </c>
      <c r="N613" s="379">
        <v>3</v>
      </c>
      <c r="O613" s="376">
        <v>6</v>
      </c>
      <c r="P613" s="374">
        <f>O613*E613</f>
        <v>12000</v>
      </c>
    </row>
    <row r="614" spans="1:16" x14ac:dyDescent="0.2">
      <c r="A614" s="501" t="s">
        <v>1111</v>
      </c>
      <c r="B614" s="372" t="s">
        <v>1117</v>
      </c>
      <c r="C614" s="377" t="s">
        <v>104</v>
      </c>
      <c r="D614" s="372" t="s">
        <v>1129</v>
      </c>
      <c r="E614" s="374">
        <v>2500</v>
      </c>
      <c r="F614" s="372" t="s">
        <v>2096</v>
      </c>
      <c r="G614" s="372" t="s">
        <v>2097</v>
      </c>
      <c r="H614" s="372" t="str">
        <f>VLOOKUP(F614,'[2]reporte_padron_nominal - 2021-0'!$S:$AH,15,FALSE)</f>
        <v>TECNICO EN ENFERMERIA</v>
      </c>
      <c r="I614" s="372" t="str">
        <f>VLOOKUP(F614,'[2]reporte_padron_nominal - 2021-0'!$S:$AH,14,FALSE)</f>
        <v>Técnico superior completo</v>
      </c>
      <c r="J614" s="372" t="str">
        <f>VLOOKUP(F614,'[2]reporte_padron_nominal - 2021-0'!$S:$AH,16,FALSE)</f>
        <v>TITULO</v>
      </c>
      <c r="K614" s="373"/>
      <c r="L614" s="373" t="s">
        <v>719</v>
      </c>
      <c r="M614" s="372" t="s">
        <v>719</v>
      </c>
      <c r="N614" s="379">
        <v>1</v>
      </c>
      <c r="O614" s="376">
        <v>1</v>
      </c>
      <c r="P614" s="374">
        <v>1932</v>
      </c>
    </row>
    <row r="615" spans="1:16" x14ac:dyDescent="0.2">
      <c r="A615" s="501" t="s">
        <v>1111</v>
      </c>
      <c r="B615" s="372" t="s">
        <v>1117</v>
      </c>
      <c r="C615" s="377" t="s">
        <v>104</v>
      </c>
      <c r="D615" s="372" t="s">
        <v>1228</v>
      </c>
      <c r="E615" s="374">
        <v>4000</v>
      </c>
      <c r="F615" s="372" t="s">
        <v>2098</v>
      </c>
      <c r="G615" s="372" t="s">
        <v>2099</v>
      </c>
      <c r="H615" s="372" t="str">
        <f>VLOOKUP(F615,'[2]reporte_padron_nominal - 2021-0'!$S:$AH,15,FALSE)</f>
        <v>QUIMICO FARMACEUTICO</v>
      </c>
      <c r="I615" s="372" t="str">
        <f>VLOOKUP(F615,'[2]reporte_padron_nominal - 2021-0'!$S:$AH,14,FALSE)</f>
        <v>Superior completo</v>
      </c>
      <c r="J615" s="372" t="str">
        <f>VLOOKUP(F615,'[2]reporte_padron_nominal - 2021-0'!$S:$AH,16,FALSE)</f>
        <v>TITULO</v>
      </c>
      <c r="K615" s="373"/>
      <c r="L615" s="373" t="s">
        <v>719</v>
      </c>
      <c r="M615" s="372" t="s">
        <v>719</v>
      </c>
      <c r="N615" s="379">
        <v>1</v>
      </c>
      <c r="O615" s="376">
        <v>2</v>
      </c>
      <c r="P615" s="374">
        <v>8000</v>
      </c>
    </row>
    <row r="616" spans="1:16" x14ac:dyDescent="0.2">
      <c r="A616" s="501" t="s">
        <v>1111</v>
      </c>
      <c r="B616" s="372" t="s">
        <v>1112</v>
      </c>
      <c r="C616" s="372" t="s">
        <v>104</v>
      </c>
      <c r="D616" s="373" t="s">
        <v>1154</v>
      </c>
      <c r="E616" s="374">
        <v>2200</v>
      </c>
      <c r="F616" s="373" t="s">
        <v>2100</v>
      </c>
      <c r="G616" s="373" t="s">
        <v>2101</v>
      </c>
      <c r="H616" s="372" t="str">
        <f>VLOOKUP(F616,'[2]reporte_padron_nominal - 2021-0'!$S:$AH,15,FALSE)</f>
        <v>OBSTETRA</v>
      </c>
      <c r="I616" s="372" t="str">
        <f>VLOOKUP(F616,'[2]reporte_padron_nominal - 2021-0'!$S:$AH,14,FALSE)</f>
        <v>Superior completo</v>
      </c>
      <c r="J616" s="372" t="str">
        <f>VLOOKUP(F616,'[2]reporte_padron_nominal - 2021-0'!$S:$AH,16,FALSE)</f>
        <v>TITULO</v>
      </c>
      <c r="K616" s="373">
        <v>4</v>
      </c>
      <c r="L616" s="373">
        <v>11</v>
      </c>
      <c r="M616" s="374">
        <f>E616*L616</f>
        <v>24200</v>
      </c>
      <c r="N616" s="375"/>
      <c r="O616" s="376"/>
      <c r="P616" s="374">
        <f>O616*E616</f>
        <v>0</v>
      </c>
    </row>
    <row r="617" spans="1:16" x14ac:dyDescent="0.2">
      <c r="A617" s="501" t="s">
        <v>1111</v>
      </c>
      <c r="B617" s="372" t="s">
        <v>1117</v>
      </c>
      <c r="C617" s="377" t="s">
        <v>104</v>
      </c>
      <c r="D617" s="372" t="s">
        <v>1133</v>
      </c>
      <c r="E617" s="374">
        <v>4000</v>
      </c>
      <c r="F617" s="372" t="s">
        <v>2100</v>
      </c>
      <c r="G617" s="372" t="s">
        <v>2101</v>
      </c>
      <c r="H617" s="372" t="str">
        <f>VLOOKUP(F617,'[2]reporte_padron_nominal - 2021-0'!$S:$AH,15,FALSE)</f>
        <v>OBSTETRA</v>
      </c>
      <c r="I617" s="372" t="str">
        <f>VLOOKUP(F617,'[2]reporte_padron_nominal - 2021-0'!$S:$AH,14,FALSE)</f>
        <v>Superior completo</v>
      </c>
      <c r="J617" s="372" t="str">
        <f>VLOOKUP(F617,'[2]reporte_padron_nominal - 2021-0'!$S:$AH,16,FALSE)</f>
        <v>TITULO</v>
      </c>
      <c r="K617" s="373"/>
      <c r="L617" s="373" t="s">
        <v>719</v>
      </c>
      <c r="M617" s="372" t="s">
        <v>719</v>
      </c>
      <c r="N617" s="379">
        <v>3</v>
      </c>
      <c r="O617" s="376">
        <v>6</v>
      </c>
      <c r="P617" s="374">
        <v>22500</v>
      </c>
    </row>
    <row r="618" spans="1:16" x14ac:dyDescent="0.2">
      <c r="A618" s="501" t="s">
        <v>1111</v>
      </c>
      <c r="B618" s="372" t="s">
        <v>1112</v>
      </c>
      <c r="C618" s="372" t="s">
        <v>104</v>
      </c>
      <c r="D618" s="373" t="s">
        <v>2102</v>
      </c>
      <c r="E618" s="374">
        <v>2500</v>
      </c>
      <c r="F618" s="373" t="s">
        <v>2103</v>
      </c>
      <c r="G618" s="373" t="s">
        <v>2104</v>
      </c>
      <c r="H618" s="372" t="str">
        <f>VLOOKUP(F618,'[2]reporte_padron_nominal - 2021-0'!$S:$AH,15,FALSE)</f>
        <v>ECONOMISTA</v>
      </c>
      <c r="I618" s="372" t="str">
        <f>VLOOKUP(F618,'[2]reporte_padron_nominal - 2021-0'!$S:$AH,14,FALSE)</f>
        <v>Superior completo</v>
      </c>
      <c r="J618" s="372" t="str">
        <f>VLOOKUP(F618,'[2]reporte_padron_nominal - 2021-0'!$S:$AH,16,FALSE)</f>
        <v>TITULO</v>
      </c>
      <c r="K618" s="373">
        <v>4</v>
      </c>
      <c r="L618" s="373">
        <v>12</v>
      </c>
      <c r="M618" s="374">
        <f>E618*L618</f>
        <v>30000</v>
      </c>
      <c r="N618" s="379">
        <v>3</v>
      </c>
      <c r="O618" s="376">
        <v>6</v>
      </c>
      <c r="P618" s="374">
        <f>O618*E618</f>
        <v>15000</v>
      </c>
    </row>
    <row r="619" spans="1:16" x14ac:dyDescent="0.2">
      <c r="A619" s="501" t="s">
        <v>1111</v>
      </c>
      <c r="B619" s="372" t="s">
        <v>1112</v>
      </c>
      <c r="C619" s="372" t="s">
        <v>104</v>
      </c>
      <c r="D619" s="373" t="s">
        <v>1118</v>
      </c>
      <c r="E619" s="374">
        <v>2800</v>
      </c>
      <c r="F619" s="373" t="s">
        <v>2105</v>
      </c>
      <c r="G619" s="373" t="s">
        <v>2106</v>
      </c>
      <c r="H619" s="372" t="str">
        <f>VLOOKUP(F619,'[2]reporte_padron_nominal - 2021-0'!$S:$AH,15,FALSE)</f>
        <v>ENFERMERA(O)</v>
      </c>
      <c r="I619" s="372" t="str">
        <f>VLOOKUP(F619,'[2]reporte_padron_nominal - 2021-0'!$S:$AH,14,FALSE)</f>
        <v>Superior completo</v>
      </c>
      <c r="J619" s="372" t="str">
        <f>VLOOKUP(F619,'[2]reporte_padron_nominal - 2021-0'!$S:$AH,16,FALSE)</f>
        <v>TITULO</v>
      </c>
      <c r="K619" s="373">
        <v>4</v>
      </c>
      <c r="L619" s="373">
        <v>12</v>
      </c>
      <c r="M619" s="374">
        <f>E619*L619</f>
        <v>33600</v>
      </c>
      <c r="N619" s="379">
        <v>3</v>
      </c>
      <c r="O619" s="376">
        <v>6</v>
      </c>
      <c r="P619" s="374">
        <f>O619*E619</f>
        <v>16800</v>
      </c>
    </row>
    <row r="620" spans="1:16" x14ac:dyDescent="0.2">
      <c r="A620" s="501" t="s">
        <v>1111</v>
      </c>
      <c r="B620" s="372" t="s">
        <v>1112</v>
      </c>
      <c r="C620" s="372" t="s">
        <v>104</v>
      </c>
      <c r="D620" s="373" t="s">
        <v>1129</v>
      </c>
      <c r="E620" s="374">
        <v>1200</v>
      </c>
      <c r="F620" s="373" t="s">
        <v>2107</v>
      </c>
      <c r="G620" s="373" t="s">
        <v>2108</v>
      </c>
      <c r="H620" s="372" t="str">
        <f>VLOOKUP(F620,'[2]reporte_padron_nominal - 2021-0'!$S:$AH,15,FALSE)</f>
        <v>TECNICO EN ENFERMERIA</v>
      </c>
      <c r="I620" s="372" t="str">
        <f>VLOOKUP(F620,'[2]reporte_padron_nominal - 2021-0'!$S:$AH,14,FALSE)</f>
        <v>Técnico superior completo</v>
      </c>
      <c r="J620" s="372" t="str">
        <f>VLOOKUP(F620,'[2]reporte_padron_nominal - 2021-0'!$S:$AH,16,FALSE)</f>
        <v>TITULO</v>
      </c>
      <c r="K620" s="373">
        <v>4</v>
      </c>
      <c r="L620" s="373">
        <v>12</v>
      </c>
      <c r="M620" s="374">
        <f>E620*L620</f>
        <v>14400</v>
      </c>
      <c r="N620" s="379">
        <v>3</v>
      </c>
      <c r="O620" s="376">
        <v>6</v>
      </c>
      <c r="P620" s="374">
        <f>O620*E620</f>
        <v>7200</v>
      </c>
    </row>
    <row r="621" spans="1:16" x14ac:dyDescent="0.2">
      <c r="A621" s="501" t="s">
        <v>1111</v>
      </c>
      <c r="B621" s="372" t="s">
        <v>1112</v>
      </c>
      <c r="C621" s="377" t="s">
        <v>104</v>
      </c>
      <c r="D621" s="379" t="s">
        <v>1219</v>
      </c>
      <c r="E621" s="378">
        <v>2200</v>
      </c>
      <c r="F621" s="377" t="s">
        <v>2109</v>
      </c>
      <c r="G621" s="377" t="s">
        <v>2110</v>
      </c>
      <c r="H621" s="372" t="str">
        <f>VLOOKUP(F621,'[2]reporte_padron_nominal - 2021-0'!$S:$AH,15,FALSE)</f>
        <v>ADMINISTRADOR</v>
      </c>
      <c r="I621" s="372" t="str">
        <f>VLOOKUP(F621,'[2]reporte_padron_nominal - 2021-0'!$S:$AH,14,FALSE)</f>
        <v>Superior completo</v>
      </c>
      <c r="J621" s="372" t="str">
        <f>VLOOKUP(F621,'[2]reporte_padron_nominal - 2021-0'!$S:$AH,16,FALSE)</f>
        <v>BACHILLER</v>
      </c>
      <c r="K621" s="379"/>
      <c r="L621" s="379"/>
      <c r="M621" s="377"/>
      <c r="N621" s="379">
        <v>3</v>
      </c>
      <c r="O621" s="380">
        <v>6</v>
      </c>
      <c r="P621" s="374">
        <f>O621*E621</f>
        <v>13200</v>
      </c>
    </row>
    <row r="622" spans="1:16" x14ac:dyDescent="0.2">
      <c r="A622" s="501" t="s">
        <v>1111</v>
      </c>
      <c r="B622" s="372" t="s">
        <v>1117</v>
      </c>
      <c r="C622" s="377" t="s">
        <v>104</v>
      </c>
      <c r="D622" s="372" t="s">
        <v>1129</v>
      </c>
      <c r="E622" s="374">
        <v>2500</v>
      </c>
      <c r="F622" s="372" t="s">
        <v>2111</v>
      </c>
      <c r="G622" s="372" t="s">
        <v>2112</v>
      </c>
      <c r="H622" s="372" t="str">
        <f>VLOOKUP(F622,'[2]reporte_padron_nominal - 2021-0'!$S:$AH,15,FALSE)</f>
        <v>TECNICO EN ENFERMERIA</v>
      </c>
      <c r="I622" s="372" t="str">
        <f>VLOOKUP(F622,'[2]reporte_padron_nominal - 2021-0'!$S:$AH,14,FALSE)</f>
        <v>Técnico superior completo</v>
      </c>
      <c r="J622" s="372" t="str">
        <f>VLOOKUP(F622,'[2]reporte_padron_nominal - 2021-0'!$S:$AH,16,FALSE)</f>
        <v>TITULO</v>
      </c>
      <c r="K622" s="373">
        <v>1</v>
      </c>
      <c r="L622" s="373">
        <v>2</v>
      </c>
      <c r="M622" s="372">
        <v>6000</v>
      </c>
      <c r="N622" s="379">
        <v>1</v>
      </c>
      <c r="O622" s="376">
        <v>1</v>
      </c>
      <c r="P622" s="374">
        <v>2300</v>
      </c>
    </row>
    <row r="623" spans="1:16" x14ac:dyDescent="0.2">
      <c r="A623" s="501" t="s">
        <v>1111</v>
      </c>
      <c r="B623" s="372" t="s">
        <v>1112</v>
      </c>
      <c r="C623" s="372" t="s">
        <v>104</v>
      </c>
      <c r="D623" s="373" t="s">
        <v>1118</v>
      </c>
      <c r="E623" s="374">
        <v>2800</v>
      </c>
      <c r="F623" s="373" t="s">
        <v>2113</v>
      </c>
      <c r="G623" s="373" t="s">
        <v>2114</v>
      </c>
      <c r="H623" s="372" t="str">
        <f>VLOOKUP(F623,'[2]reporte_padron_nominal - 2021-0'!$S:$AH,15,FALSE)</f>
        <v>ENFERMERA(O)</v>
      </c>
      <c r="I623" s="372" t="str">
        <f>VLOOKUP(F623,'[2]reporte_padron_nominal - 2021-0'!$S:$AH,14,FALSE)</f>
        <v>Superior completo</v>
      </c>
      <c r="J623" s="372" t="str">
        <f>VLOOKUP(F623,'[2]reporte_padron_nominal - 2021-0'!$S:$AH,16,FALSE)</f>
        <v>TITULO</v>
      </c>
      <c r="K623" s="373">
        <v>4</v>
      </c>
      <c r="L623" s="373">
        <v>12</v>
      </c>
      <c r="M623" s="374">
        <f>E623*L623</f>
        <v>33600</v>
      </c>
      <c r="N623" s="379">
        <v>3</v>
      </c>
      <c r="O623" s="376">
        <v>6</v>
      </c>
      <c r="P623" s="374">
        <f>O623*E623</f>
        <v>16800</v>
      </c>
    </row>
    <row r="624" spans="1:16" x14ac:dyDescent="0.2">
      <c r="A624" s="501" t="s">
        <v>1111</v>
      </c>
      <c r="B624" s="372" t="s">
        <v>1117</v>
      </c>
      <c r="C624" s="377" t="s">
        <v>104</v>
      </c>
      <c r="D624" s="372" t="s">
        <v>1145</v>
      </c>
      <c r="E624" s="374">
        <v>3000</v>
      </c>
      <c r="F624" s="372" t="s">
        <v>2115</v>
      </c>
      <c r="G624" s="372" t="s">
        <v>2116</v>
      </c>
      <c r="H624" s="372" t="str">
        <f>VLOOKUP(F624,'[2]reporte_padron_nominal - 2021-0'!$S:$AH,15,FALSE)</f>
        <v>NUTRICIONISTA</v>
      </c>
      <c r="I624" s="372" t="str">
        <f>VLOOKUP(F624,'[2]reporte_padron_nominal - 2021-0'!$S:$AH,14,FALSE)</f>
        <v>Superior completo</v>
      </c>
      <c r="J624" s="372" t="str">
        <f>VLOOKUP(F624,'[2]reporte_padron_nominal - 2021-0'!$S:$AH,16,FALSE)</f>
        <v>TITULO</v>
      </c>
      <c r="K624" s="373">
        <v>1</v>
      </c>
      <c r="L624" s="373">
        <v>3</v>
      </c>
      <c r="M624" s="372">
        <v>12000</v>
      </c>
      <c r="N624" s="379">
        <v>3</v>
      </c>
      <c r="O624" s="376">
        <v>6</v>
      </c>
      <c r="P624" s="374">
        <v>19450</v>
      </c>
    </row>
    <row r="625" spans="1:16" x14ac:dyDescent="0.2">
      <c r="A625" s="501" t="s">
        <v>1111</v>
      </c>
      <c r="B625" s="372" t="s">
        <v>1112</v>
      </c>
      <c r="C625" s="372" t="s">
        <v>104</v>
      </c>
      <c r="D625" s="373" t="s">
        <v>1121</v>
      </c>
      <c r="E625" s="374">
        <v>3500</v>
      </c>
      <c r="F625" s="373" t="s">
        <v>2117</v>
      </c>
      <c r="G625" s="373" t="s">
        <v>2118</v>
      </c>
      <c r="H625" s="372" t="str">
        <f>VLOOKUP(F625,'[2]reporte_padron_nominal - 2021-0'!$S:$AH,15,FALSE)</f>
        <v>PSICOLOGO</v>
      </c>
      <c r="I625" s="372" t="str">
        <f>VLOOKUP(F625,'[2]reporte_padron_nominal - 2021-0'!$S:$AH,14,FALSE)</f>
        <v>Superior completo</v>
      </c>
      <c r="J625" s="372" t="str">
        <f>VLOOKUP(F625,'[2]reporte_padron_nominal - 2021-0'!$S:$AH,16,FALSE)</f>
        <v>TITULO</v>
      </c>
      <c r="K625" s="373">
        <v>1</v>
      </c>
      <c r="L625" s="373">
        <v>1</v>
      </c>
      <c r="M625" s="374">
        <f>E625*L625</f>
        <v>3500</v>
      </c>
      <c r="N625" s="375"/>
      <c r="O625" s="376"/>
      <c r="P625" s="374">
        <f t="shared" ref="P625:P632" si="17">O625*E625</f>
        <v>0</v>
      </c>
    </row>
    <row r="626" spans="1:16" x14ac:dyDescent="0.2">
      <c r="A626" s="501" t="s">
        <v>1111</v>
      </c>
      <c r="B626" s="372" t="s">
        <v>1112</v>
      </c>
      <c r="C626" s="372" t="s">
        <v>104</v>
      </c>
      <c r="D626" s="373" t="s">
        <v>1118</v>
      </c>
      <c r="E626" s="374">
        <v>2000</v>
      </c>
      <c r="F626" s="373" t="s">
        <v>2119</v>
      </c>
      <c r="G626" s="373" t="s">
        <v>2120</v>
      </c>
      <c r="H626" s="372" t="str">
        <f>VLOOKUP(F626,'[2]reporte_padron_nominal - 2021-0'!$S:$AH,15,FALSE)</f>
        <v>ENFERMERA(O)</v>
      </c>
      <c r="I626" s="372" t="str">
        <f>VLOOKUP(F626,'[2]reporte_padron_nominal - 2021-0'!$S:$AH,14,FALSE)</f>
        <v>Superior completo</v>
      </c>
      <c r="J626" s="372" t="str">
        <f>VLOOKUP(F626,'[2]reporte_padron_nominal - 2021-0'!$S:$AH,16,FALSE)</f>
        <v>TITULO</v>
      </c>
      <c r="K626" s="373">
        <v>4</v>
      </c>
      <c r="L626" s="373">
        <v>12</v>
      </c>
      <c r="M626" s="374">
        <f>E626*L626</f>
        <v>24000</v>
      </c>
      <c r="N626" s="379">
        <v>3</v>
      </c>
      <c r="O626" s="376">
        <v>6</v>
      </c>
      <c r="P626" s="374">
        <f t="shared" si="17"/>
        <v>12000</v>
      </c>
    </row>
    <row r="627" spans="1:16" x14ac:dyDescent="0.2">
      <c r="A627" s="501" t="s">
        <v>1111</v>
      </c>
      <c r="B627" s="372" t="s">
        <v>1112</v>
      </c>
      <c r="C627" s="377" t="s">
        <v>104</v>
      </c>
      <c r="D627" s="379" t="s">
        <v>1193</v>
      </c>
      <c r="E627" s="378">
        <v>1100</v>
      </c>
      <c r="F627" s="377" t="s">
        <v>2121</v>
      </c>
      <c r="G627" s="377" t="s">
        <v>2122</v>
      </c>
      <c r="H627" s="372" t="s">
        <v>1172</v>
      </c>
      <c r="I627" s="372" t="str">
        <f>VLOOKUP(F627,'[2]reporte_padron_nominal - 2021-0'!$S:$AH,14,FALSE)</f>
        <v>Secundaria completa</v>
      </c>
      <c r="J627" s="372">
        <f>VLOOKUP(F627,'[2]reporte_padron_nominal - 2021-0'!$S:$AH,16,FALSE)</f>
        <v>0</v>
      </c>
      <c r="K627" s="379"/>
      <c r="L627" s="379"/>
      <c r="M627" s="377"/>
      <c r="N627" s="379">
        <v>3</v>
      </c>
      <c r="O627" s="380">
        <v>4</v>
      </c>
      <c r="P627" s="374">
        <f t="shared" si="17"/>
        <v>4400</v>
      </c>
    </row>
    <row r="628" spans="1:16" x14ac:dyDescent="0.2">
      <c r="A628" s="501" t="s">
        <v>1111</v>
      </c>
      <c r="B628" s="372" t="s">
        <v>1112</v>
      </c>
      <c r="C628" s="372" t="s">
        <v>104</v>
      </c>
      <c r="D628" s="373" t="s">
        <v>1790</v>
      </c>
      <c r="E628" s="374">
        <v>4000</v>
      </c>
      <c r="F628" s="373" t="s">
        <v>2123</v>
      </c>
      <c r="G628" s="373" t="s">
        <v>2124</v>
      </c>
      <c r="H628" s="372" t="str">
        <f>VLOOKUP(F628,'[2]reporte_padron_nominal - 2021-0'!$S:$AH,15,FALSE)</f>
        <v>ABOGADO</v>
      </c>
      <c r="I628" s="372" t="str">
        <f>VLOOKUP(F628,'[2]reporte_padron_nominal - 2021-0'!$S:$AH,14,FALSE)</f>
        <v>Superior completo</v>
      </c>
      <c r="J628" s="372" t="str">
        <f>VLOOKUP(F628,'[2]reporte_padron_nominal - 2021-0'!$S:$AH,16,FALSE)</f>
        <v>TITULO</v>
      </c>
      <c r="K628" s="373">
        <v>1</v>
      </c>
      <c r="L628" s="373">
        <v>3</v>
      </c>
      <c r="M628" s="374">
        <f>E628*L628</f>
        <v>12000</v>
      </c>
      <c r="N628" s="379">
        <v>3</v>
      </c>
      <c r="O628" s="376">
        <v>6</v>
      </c>
      <c r="P628" s="374">
        <f t="shared" si="17"/>
        <v>24000</v>
      </c>
    </row>
    <row r="629" spans="1:16" x14ac:dyDescent="0.2">
      <c r="A629" s="501" t="s">
        <v>1111</v>
      </c>
      <c r="B629" s="372" t="s">
        <v>1112</v>
      </c>
      <c r="C629" s="372" t="s">
        <v>104</v>
      </c>
      <c r="D629" s="373" t="s">
        <v>1177</v>
      </c>
      <c r="E629" s="374">
        <v>1200</v>
      </c>
      <c r="F629" s="373" t="s">
        <v>2125</v>
      </c>
      <c r="G629" s="373" t="s">
        <v>2126</v>
      </c>
      <c r="H629" s="372" t="str">
        <f>VLOOKUP(F629,'[2]reporte_padron_nominal - 2021-0'!$S:$AH,15,FALSE)</f>
        <v>TECNICO EN COMPUTACION E INFORMATICA/EN COMPUTADORAS</v>
      </c>
      <c r="I629" s="372" t="str">
        <f>VLOOKUP(F629,'[2]reporte_padron_nominal - 2021-0'!$S:$AH,14,FALSE)</f>
        <v>Técnico superior completo</v>
      </c>
      <c r="J629" s="372" t="str">
        <f>VLOOKUP(F629,'[2]reporte_padron_nominal - 2021-0'!$S:$AH,16,FALSE)</f>
        <v>TITULO</v>
      </c>
      <c r="K629" s="373">
        <v>4</v>
      </c>
      <c r="L629" s="373">
        <v>12</v>
      </c>
      <c r="M629" s="374">
        <f>E629*L629</f>
        <v>14400</v>
      </c>
      <c r="N629" s="379">
        <v>3</v>
      </c>
      <c r="O629" s="376">
        <v>6</v>
      </c>
      <c r="P629" s="374">
        <f t="shared" si="17"/>
        <v>7200</v>
      </c>
    </row>
    <row r="630" spans="1:16" x14ac:dyDescent="0.2">
      <c r="A630" s="501" t="s">
        <v>1111</v>
      </c>
      <c r="B630" s="372" t="s">
        <v>1112</v>
      </c>
      <c r="C630" s="372" t="s">
        <v>104</v>
      </c>
      <c r="D630" s="373" t="s">
        <v>1193</v>
      </c>
      <c r="E630" s="374">
        <v>1200</v>
      </c>
      <c r="F630" s="373" t="s">
        <v>2127</v>
      </c>
      <c r="G630" s="373" t="s">
        <v>2128</v>
      </c>
      <c r="H630" s="372" t="s">
        <v>1172</v>
      </c>
      <c r="I630" s="372" t="str">
        <f>VLOOKUP(F630,'[2]reporte_padron_nominal - 2021-0'!$S:$AH,14,FALSE)</f>
        <v>Secundaria completa</v>
      </c>
      <c r="J630" s="372">
        <f>VLOOKUP(F630,'[2]reporte_padron_nominal - 2021-0'!$S:$AH,16,FALSE)</f>
        <v>0</v>
      </c>
      <c r="K630" s="373">
        <v>4</v>
      </c>
      <c r="L630" s="373">
        <v>12</v>
      </c>
      <c r="M630" s="374">
        <f>E630*L630</f>
        <v>14400</v>
      </c>
      <c r="N630" s="379">
        <v>3</v>
      </c>
      <c r="O630" s="376">
        <v>6</v>
      </c>
      <c r="P630" s="374">
        <f t="shared" si="17"/>
        <v>7200</v>
      </c>
    </row>
    <row r="631" spans="1:16" x14ac:dyDescent="0.2">
      <c r="A631" s="501" t="s">
        <v>1111</v>
      </c>
      <c r="B631" s="372" t="s">
        <v>1112</v>
      </c>
      <c r="C631" s="372" t="s">
        <v>104</v>
      </c>
      <c r="D631" s="373" t="s">
        <v>1129</v>
      </c>
      <c r="E631" s="374">
        <v>1200</v>
      </c>
      <c r="F631" s="373" t="s">
        <v>2129</v>
      </c>
      <c r="G631" s="373" t="s">
        <v>2130</v>
      </c>
      <c r="H631" s="372" t="str">
        <f>VLOOKUP(F631,'[2]reporte_padron_nominal - 2021-0'!$S:$AH,15,FALSE)</f>
        <v>TECNICO EN ENFERMERIA</v>
      </c>
      <c r="I631" s="372" t="str">
        <f>VLOOKUP(F631,'[2]reporte_padron_nominal - 2021-0'!$S:$AH,14,FALSE)</f>
        <v>Técnico superior completo</v>
      </c>
      <c r="J631" s="372" t="str">
        <f>VLOOKUP(F631,'[2]reporte_padron_nominal - 2021-0'!$S:$AH,16,FALSE)</f>
        <v>TITULO</v>
      </c>
      <c r="K631" s="373">
        <v>4</v>
      </c>
      <c r="L631" s="373">
        <v>12</v>
      </c>
      <c r="M631" s="374">
        <f>E631*L631</f>
        <v>14400</v>
      </c>
      <c r="N631" s="379">
        <v>3</v>
      </c>
      <c r="O631" s="376">
        <v>6</v>
      </c>
      <c r="P631" s="374">
        <f t="shared" si="17"/>
        <v>7200</v>
      </c>
    </row>
    <row r="632" spans="1:16" x14ac:dyDescent="0.2">
      <c r="A632" s="501" t="s">
        <v>1111</v>
      </c>
      <c r="B632" s="372" t="s">
        <v>1112</v>
      </c>
      <c r="C632" s="372" t="s">
        <v>104</v>
      </c>
      <c r="D632" s="373" t="s">
        <v>1301</v>
      </c>
      <c r="E632" s="374">
        <v>1200</v>
      </c>
      <c r="F632" s="373" t="s">
        <v>2131</v>
      </c>
      <c r="G632" s="373" t="s">
        <v>2132</v>
      </c>
      <c r="H632" s="372" t="s">
        <v>1172</v>
      </c>
      <c r="I632" s="372" t="str">
        <f>VLOOKUP(F632,'[2]reporte_padron_nominal - 2021-0'!$S:$AH,14,FALSE)</f>
        <v>Secundaria completa</v>
      </c>
      <c r="J632" s="372">
        <f>VLOOKUP(F632,'[2]reporte_padron_nominal - 2021-0'!$S:$AH,16,FALSE)</f>
        <v>0</v>
      </c>
      <c r="K632" s="373">
        <v>4</v>
      </c>
      <c r="L632" s="373">
        <v>12</v>
      </c>
      <c r="M632" s="374">
        <f>E632*L632</f>
        <v>14400</v>
      </c>
      <c r="N632" s="379">
        <v>3</v>
      </c>
      <c r="O632" s="376">
        <v>6</v>
      </c>
      <c r="P632" s="374">
        <f t="shared" si="17"/>
        <v>7200</v>
      </c>
    </row>
    <row r="633" spans="1:16" x14ac:dyDescent="0.2">
      <c r="A633" s="501" t="s">
        <v>1111</v>
      </c>
      <c r="B633" s="372" t="s">
        <v>1117</v>
      </c>
      <c r="C633" s="377" t="s">
        <v>104</v>
      </c>
      <c r="D633" s="372" t="s">
        <v>1129</v>
      </c>
      <c r="E633" s="374">
        <v>2500</v>
      </c>
      <c r="F633" s="372" t="s">
        <v>2133</v>
      </c>
      <c r="G633" s="372" t="s">
        <v>2134</v>
      </c>
      <c r="H633" s="372" t="str">
        <f>VLOOKUP(F633,'[2]reporte_padron_nominal - 2021-0'!$S:$AH,15,FALSE)</f>
        <v>TECNICO EN ENFERMERIA</v>
      </c>
      <c r="I633" s="372" t="str">
        <f>VLOOKUP(F633,'[2]reporte_padron_nominal - 2021-0'!$S:$AH,14,FALSE)</f>
        <v>Técnico superior completo</v>
      </c>
      <c r="J633" s="372" t="str">
        <f>VLOOKUP(F633,'[2]reporte_padron_nominal - 2021-0'!$S:$AH,16,FALSE)</f>
        <v>TITULO</v>
      </c>
      <c r="K633" s="373"/>
      <c r="L633" s="373" t="s">
        <v>719</v>
      </c>
      <c r="M633" s="372" t="s">
        <v>719</v>
      </c>
      <c r="N633" s="379">
        <v>1</v>
      </c>
      <c r="O633" s="376">
        <v>1</v>
      </c>
      <c r="P633" s="374">
        <v>2300</v>
      </c>
    </row>
    <row r="634" spans="1:16" x14ac:dyDescent="0.2">
      <c r="A634" s="501" t="s">
        <v>1111</v>
      </c>
      <c r="B634" s="372" t="s">
        <v>1112</v>
      </c>
      <c r="C634" s="372" t="s">
        <v>104</v>
      </c>
      <c r="D634" s="373" t="s">
        <v>1129</v>
      </c>
      <c r="E634" s="374">
        <v>1200</v>
      </c>
      <c r="F634" s="373" t="s">
        <v>2135</v>
      </c>
      <c r="G634" s="373" t="s">
        <v>2136</v>
      </c>
      <c r="H634" s="372" t="str">
        <f>VLOOKUP(F634,'[2]reporte_padron_nominal - 2021-0'!$S:$AH,15,FALSE)</f>
        <v>TECNICO EN ENFERMERIA</v>
      </c>
      <c r="I634" s="372" t="str">
        <f>VLOOKUP(F634,'[2]reporte_padron_nominal - 2021-0'!$S:$AH,14,FALSE)</f>
        <v>Técnico superior completo</v>
      </c>
      <c r="J634" s="372" t="str">
        <f>VLOOKUP(F634,'[2]reporte_padron_nominal - 2021-0'!$S:$AH,16,FALSE)</f>
        <v>TITULO</v>
      </c>
      <c r="K634" s="373">
        <v>4</v>
      </c>
      <c r="L634" s="373">
        <v>12</v>
      </c>
      <c r="M634" s="374">
        <f>E634*L634</f>
        <v>14400</v>
      </c>
      <c r="N634" s="379">
        <v>3</v>
      </c>
      <c r="O634" s="376">
        <v>6</v>
      </c>
      <c r="P634" s="374">
        <f>O634*E634</f>
        <v>7200</v>
      </c>
    </row>
    <row r="635" spans="1:16" x14ac:dyDescent="0.2">
      <c r="A635" s="501" t="s">
        <v>1111</v>
      </c>
      <c r="B635" s="372" t="s">
        <v>1112</v>
      </c>
      <c r="C635" s="372" t="s">
        <v>104</v>
      </c>
      <c r="D635" s="373" t="s">
        <v>1721</v>
      </c>
      <c r="E635" s="374">
        <v>1200</v>
      </c>
      <c r="F635" s="373" t="s">
        <v>2137</v>
      </c>
      <c r="G635" s="373" t="s">
        <v>2138</v>
      </c>
      <c r="H635" s="372" t="str">
        <f>VLOOKUP(F635,'[2]reporte_padron_nominal - 2021-0'!$S:$AH,15,FALSE)</f>
        <v>TECNICO LABORATORISTA</v>
      </c>
      <c r="I635" s="372" t="str">
        <f>VLOOKUP(F635,'[2]reporte_padron_nominal - 2021-0'!$S:$AH,14,FALSE)</f>
        <v>Técnico superior completo</v>
      </c>
      <c r="J635" s="372" t="str">
        <f>VLOOKUP(F635,'[2]reporte_padron_nominal - 2021-0'!$S:$AH,16,FALSE)</f>
        <v>TITULO</v>
      </c>
      <c r="K635" s="373">
        <v>1</v>
      </c>
      <c r="L635" s="373">
        <v>1</v>
      </c>
      <c r="M635" s="374">
        <f>E635*L635</f>
        <v>1200</v>
      </c>
      <c r="N635" s="375"/>
      <c r="O635" s="376"/>
      <c r="P635" s="374">
        <f>O635*E635</f>
        <v>0</v>
      </c>
    </row>
    <row r="636" spans="1:16" x14ac:dyDescent="0.2">
      <c r="A636" s="501" t="s">
        <v>1111</v>
      </c>
      <c r="B636" s="372" t="s">
        <v>1117</v>
      </c>
      <c r="C636" s="377" t="s">
        <v>104</v>
      </c>
      <c r="D636" s="372" t="s">
        <v>1721</v>
      </c>
      <c r="E636" s="374">
        <v>2500</v>
      </c>
      <c r="F636" s="372" t="s">
        <v>2137</v>
      </c>
      <c r="G636" s="372" t="s">
        <v>2138</v>
      </c>
      <c r="H636" s="372" t="str">
        <f>VLOOKUP(F636,'[2]reporte_padron_nominal - 2021-0'!$S:$AH,15,FALSE)</f>
        <v>TECNICO LABORATORISTA</v>
      </c>
      <c r="I636" s="372" t="str">
        <f>VLOOKUP(F636,'[2]reporte_padron_nominal - 2021-0'!$S:$AH,14,FALSE)</f>
        <v>Técnico superior completo</v>
      </c>
      <c r="J636" s="372" t="str">
        <f>VLOOKUP(F636,'[2]reporte_padron_nominal - 2021-0'!$S:$AH,16,FALSE)</f>
        <v>TITULO</v>
      </c>
      <c r="K636" s="373">
        <v>1</v>
      </c>
      <c r="L636" s="373">
        <v>3</v>
      </c>
      <c r="M636" s="372">
        <v>9000</v>
      </c>
      <c r="N636" s="379">
        <v>3</v>
      </c>
      <c r="O636" s="376">
        <v>6</v>
      </c>
      <c r="P636" s="374">
        <v>15300</v>
      </c>
    </row>
    <row r="637" spans="1:16" x14ac:dyDescent="0.2">
      <c r="A637" s="501" t="s">
        <v>1111</v>
      </c>
      <c r="B637" s="372" t="s">
        <v>1112</v>
      </c>
      <c r="C637" s="372" t="s">
        <v>104</v>
      </c>
      <c r="D637" s="373" t="s">
        <v>1154</v>
      </c>
      <c r="E637" s="374">
        <v>2000</v>
      </c>
      <c r="F637" s="373" t="s">
        <v>2139</v>
      </c>
      <c r="G637" s="373" t="s">
        <v>2140</v>
      </c>
      <c r="H637" s="372" t="str">
        <f>VLOOKUP(F637,'[2]reporte_padron_nominal - 2021-0'!$S:$AH,15,FALSE)</f>
        <v>OBSTETRA</v>
      </c>
      <c r="I637" s="372" t="str">
        <f>VLOOKUP(F637,'[2]reporte_padron_nominal - 2021-0'!$S:$AH,14,FALSE)</f>
        <v>Superior completo</v>
      </c>
      <c r="J637" s="372" t="str">
        <f>VLOOKUP(F637,'[2]reporte_padron_nominal - 2021-0'!$S:$AH,16,FALSE)</f>
        <v>TITULO</v>
      </c>
      <c r="K637" s="373">
        <v>1</v>
      </c>
      <c r="L637" s="373">
        <v>1</v>
      </c>
      <c r="M637" s="374">
        <f>E637*L637</f>
        <v>2000</v>
      </c>
      <c r="N637" s="375"/>
      <c r="O637" s="376"/>
      <c r="P637" s="374">
        <f>O637*E637</f>
        <v>0</v>
      </c>
    </row>
    <row r="638" spans="1:16" x14ac:dyDescent="0.2">
      <c r="A638" s="501" t="s">
        <v>1111</v>
      </c>
      <c r="B638" s="372" t="s">
        <v>1117</v>
      </c>
      <c r="C638" s="377" t="s">
        <v>104</v>
      </c>
      <c r="D638" s="372" t="s">
        <v>1133</v>
      </c>
      <c r="E638" s="374">
        <v>4000</v>
      </c>
      <c r="F638" s="372" t="s">
        <v>2139</v>
      </c>
      <c r="G638" s="372" t="s">
        <v>2140</v>
      </c>
      <c r="H638" s="372" t="str">
        <f>VLOOKUP(F638,'[2]reporte_padron_nominal - 2021-0'!$S:$AH,15,FALSE)</f>
        <v>OBSTETRA</v>
      </c>
      <c r="I638" s="372" t="str">
        <f>VLOOKUP(F638,'[2]reporte_padron_nominal - 2021-0'!$S:$AH,14,FALSE)</f>
        <v>Superior completo</v>
      </c>
      <c r="J638" s="372" t="str">
        <f>VLOOKUP(F638,'[2]reporte_padron_nominal - 2021-0'!$S:$AH,16,FALSE)</f>
        <v>TITULO</v>
      </c>
      <c r="K638" s="373"/>
      <c r="L638" s="373" t="s">
        <v>719</v>
      </c>
      <c r="M638" s="372" t="s">
        <v>719</v>
      </c>
      <c r="N638" s="379">
        <v>1</v>
      </c>
      <c r="O638" s="376">
        <v>2</v>
      </c>
      <c r="P638" s="374">
        <v>6560</v>
      </c>
    </row>
    <row r="639" spans="1:16" x14ac:dyDescent="0.2">
      <c r="A639" s="501" t="s">
        <v>1111</v>
      </c>
      <c r="B639" s="372" t="s">
        <v>1112</v>
      </c>
      <c r="C639" s="377" t="s">
        <v>104</v>
      </c>
      <c r="D639" s="379" t="s">
        <v>1263</v>
      </c>
      <c r="E639" s="378">
        <v>2500</v>
      </c>
      <c r="F639" s="377" t="s">
        <v>2141</v>
      </c>
      <c r="G639" s="377" t="s">
        <v>2142</v>
      </c>
      <c r="H639" s="372" t="str">
        <f>VLOOKUP(F639,'[2]reporte_padron_nominal - 2021-0'!$S:$AH,15,FALSE)</f>
        <v>CIRUJANO DENTISTA</v>
      </c>
      <c r="I639" s="372" t="str">
        <f>VLOOKUP(F639,'[2]reporte_padron_nominal - 2021-0'!$S:$AH,14,FALSE)</f>
        <v>Superior completo</v>
      </c>
      <c r="J639" s="372" t="str">
        <f>VLOOKUP(F639,'[2]reporte_padron_nominal - 2021-0'!$S:$AH,16,FALSE)</f>
        <v>TITULO</v>
      </c>
      <c r="K639" s="379"/>
      <c r="L639" s="379"/>
      <c r="M639" s="377"/>
      <c r="N639" s="379">
        <v>3</v>
      </c>
      <c r="O639" s="380">
        <v>4</v>
      </c>
      <c r="P639" s="374">
        <f>O639*E639</f>
        <v>10000</v>
      </c>
    </row>
    <row r="640" spans="1:16" x14ac:dyDescent="0.2">
      <c r="A640" s="501" t="s">
        <v>1111</v>
      </c>
      <c r="B640" s="372" t="s">
        <v>1112</v>
      </c>
      <c r="C640" s="372" t="s">
        <v>104</v>
      </c>
      <c r="D640" s="373" t="s">
        <v>1121</v>
      </c>
      <c r="E640" s="374">
        <v>2500</v>
      </c>
      <c r="F640" s="373" t="s">
        <v>2143</v>
      </c>
      <c r="G640" s="373" t="s">
        <v>2144</v>
      </c>
      <c r="H640" s="373" t="s">
        <v>1121</v>
      </c>
      <c r="I640" s="372" t="s">
        <v>1116</v>
      </c>
      <c r="J640" s="372" t="s">
        <v>769</v>
      </c>
      <c r="K640" s="373">
        <v>4</v>
      </c>
      <c r="L640" s="373">
        <v>8</v>
      </c>
      <c r="M640" s="374">
        <f>E640*L640</f>
        <v>20000</v>
      </c>
      <c r="N640" s="375"/>
      <c r="O640" s="376"/>
      <c r="P640" s="374">
        <f>O640*E640</f>
        <v>0</v>
      </c>
    </row>
    <row r="641" spans="1:16" x14ac:dyDescent="0.2">
      <c r="A641" s="501" t="s">
        <v>1111</v>
      </c>
      <c r="B641" s="372" t="s">
        <v>1112</v>
      </c>
      <c r="C641" s="372" t="s">
        <v>104</v>
      </c>
      <c r="D641" s="373" t="s">
        <v>844</v>
      </c>
      <c r="E641" s="374">
        <v>3800</v>
      </c>
      <c r="F641" s="373" t="s">
        <v>2145</v>
      </c>
      <c r="G641" s="373" t="s">
        <v>2146</v>
      </c>
      <c r="H641" s="373" t="s">
        <v>844</v>
      </c>
      <c r="I641" s="372" t="s">
        <v>1116</v>
      </c>
      <c r="J641" s="372" t="s">
        <v>769</v>
      </c>
      <c r="K641" s="373">
        <v>1</v>
      </c>
      <c r="L641" s="373">
        <v>1</v>
      </c>
      <c r="M641" s="374">
        <f>E641*L641</f>
        <v>3800</v>
      </c>
      <c r="N641" s="375"/>
      <c r="O641" s="376"/>
      <c r="P641" s="374">
        <f>O641*E641</f>
        <v>0</v>
      </c>
    </row>
    <row r="642" spans="1:16" x14ac:dyDescent="0.2">
      <c r="A642" s="501" t="s">
        <v>1111</v>
      </c>
      <c r="B642" s="372" t="s">
        <v>1112</v>
      </c>
      <c r="C642" s="372" t="s">
        <v>104</v>
      </c>
      <c r="D642" s="373" t="s">
        <v>844</v>
      </c>
      <c r="E642" s="374">
        <v>4200</v>
      </c>
      <c r="F642" s="373" t="s">
        <v>2147</v>
      </c>
      <c r="G642" s="373" t="s">
        <v>2148</v>
      </c>
      <c r="H642" s="373" t="s">
        <v>844</v>
      </c>
      <c r="I642" s="372" t="s">
        <v>1116</v>
      </c>
      <c r="J642" s="372" t="s">
        <v>769</v>
      </c>
      <c r="K642" s="373">
        <v>1</v>
      </c>
      <c r="L642" s="373">
        <v>1</v>
      </c>
      <c r="M642" s="374">
        <f>E642*L642</f>
        <v>4200</v>
      </c>
      <c r="N642" s="375"/>
      <c r="O642" s="376"/>
      <c r="P642" s="374">
        <f>O642*E642</f>
        <v>0</v>
      </c>
    </row>
    <row r="643" spans="1:16" x14ac:dyDescent="0.2">
      <c r="A643" s="501" t="s">
        <v>1111</v>
      </c>
      <c r="B643" s="372" t="s">
        <v>1117</v>
      </c>
      <c r="C643" s="377" t="s">
        <v>104</v>
      </c>
      <c r="D643" s="372" t="s">
        <v>1118</v>
      </c>
      <c r="E643" s="374">
        <v>4000</v>
      </c>
      <c r="F643" s="372" t="s">
        <v>2149</v>
      </c>
      <c r="G643" s="372" t="s">
        <v>2150</v>
      </c>
      <c r="H643" s="372" t="str">
        <f>VLOOKUP(F643,'[2]reporte_padron_nominal - 2021-0'!$S:$AH,15,FALSE)</f>
        <v>ENFERMERA(O)</v>
      </c>
      <c r="I643" s="372" t="str">
        <f>VLOOKUP(F643,'[2]reporte_padron_nominal - 2021-0'!$S:$AH,14,FALSE)</f>
        <v>Superior completo</v>
      </c>
      <c r="J643" s="372" t="str">
        <f>VLOOKUP(F643,'[2]reporte_padron_nominal - 2021-0'!$S:$AH,16,FALSE)</f>
        <v>TITULO</v>
      </c>
      <c r="K643" s="373">
        <v>1</v>
      </c>
      <c r="L643" s="373">
        <v>1</v>
      </c>
      <c r="M643" s="372">
        <v>4000</v>
      </c>
      <c r="N643" s="379">
        <v>1</v>
      </c>
      <c r="O643" s="376">
        <v>3</v>
      </c>
      <c r="P643" s="374">
        <v>10500</v>
      </c>
    </row>
    <row r="644" spans="1:16" x14ac:dyDescent="0.2">
      <c r="A644" s="501" t="s">
        <v>1111</v>
      </c>
      <c r="B644" s="372" t="s">
        <v>1117</v>
      </c>
      <c r="C644" s="377" t="s">
        <v>104</v>
      </c>
      <c r="D644" s="372" t="s">
        <v>1118</v>
      </c>
      <c r="E644" s="374">
        <v>4000</v>
      </c>
      <c r="F644" s="372" t="s">
        <v>2151</v>
      </c>
      <c r="G644" s="372" t="s">
        <v>2152</v>
      </c>
      <c r="H644" s="372" t="str">
        <f>VLOOKUP(F644,'[2]reporte_padron_nominal - 2021-0'!$S:$AH,15,FALSE)</f>
        <v>ENFERMERA(O)</v>
      </c>
      <c r="I644" s="372" t="str">
        <f>VLOOKUP(F644,'[2]reporte_padron_nominal - 2021-0'!$S:$AH,14,FALSE)</f>
        <v>Superior completo</v>
      </c>
      <c r="J644" s="372" t="str">
        <f>VLOOKUP(F644,'[2]reporte_padron_nominal - 2021-0'!$S:$AH,16,FALSE)</f>
        <v>TITULO</v>
      </c>
      <c r="K644" s="373"/>
      <c r="L644" s="373" t="s">
        <v>719</v>
      </c>
      <c r="M644" s="372" t="s">
        <v>719</v>
      </c>
      <c r="N644" s="379">
        <v>1</v>
      </c>
      <c r="O644" s="376">
        <v>2</v>
      </c>
      <c r="P644" s="374">
        <v>6240</v>
      </c>
    </row>
    <row r="645" spans="1:16" x14ac:dyDescent="0.2">
      <c r="A645" s="501" t="s">
        <v>1111</v>
      </c>
      <c r="B645" s="372" t="s">
        <v>1117</v>
      </c>
      <c r="C645" s="377" t="s">
        <v>104</v>
      </c>
      <c r="D645" s="372" t="s">
        <v>1133</v>
      </c>
      <c r="E645" s="374">
        <v>4000</v>
      </c>
      <c r="F645" s="372" t="s">
        <v>2153</v>
      </c>
      <c r="G645" s="372" t="s">
        <v>2154</v>
      </c>
      <c r="H645" s="372" t="str">
        <f>VLOOKUP(F645,'[2]reporte_padron_nominal - 2021-0'!$S:$AH,15,FALSE)</f>
        <v>OBSTETRA</v>
      </c>
      <c r="I645" s="372" t="str">
        <f>VLOOKUP(F645,'[2]reporte_padron_nominal - 2021-0'!$S:$AH,14,FALSE)</f>
        <v>Superior completo</v>
      </c>
      <c r="J645" s="372" t="str">
        <f>VLOOKUP(F645,'[2]reporte_padron_nominal - 2021-0'!$S:$AH,16,FALSE)</f>
        <v>TITULO</v>
      </c>
      <c r="K645" s="373"/>
      <c r="L645" s="373" t="s">
        <v>719</v>
      </c>
      <c r="M645" s="372" t="s">
        <v>719</v>
      </c>
      <c r="N645" s="379">
        <v>1</v>
      </c>
      <c r="O645" s="376">
        <v>2</v>
      </c>
      <c r="P645" s="374">
        <v>8000</v>
      </c>
    </row>
    <row r="646" spans="1:16" x14ac:dyDescent="0.2">
      <c r="A646" s="501" t="s">
        <v>1111</v>
      </c>
      <c r="B646" s="372" t="s">
        <v>1112</v>
      </c>
      <c r="C646" s="372" t="s">
        <v>104</v>
      </c>
      <c r="D646" s="373" t="s">
        <v>1129</v>
      </c>
      <c r="E646" s="374">
        <v>1200</v>
      </c>
      <c r="F646" s="373" t="s">
        <v>2155</v>
      </c>
      <c r="G646" s="373" t="s">
        <v>2156</v>
      </c>
      <c r="H646" s="372" t="str">
        <f>VLOOKUP(F646,'[2]reporte_padron_nominal - 2021-0'!$S:$AH,15,FALSE)</f>
        <v>TECNICO EN ENFERMERIA</v>
      </c>
      <c r="I646" s="372" t="str">
        <f>VLOOKUP(F646,'[2]reporte_padron_nominal - 2021-0'!$S:$AH,14,FALSE)</f>
        <v>Técnico superior completo</v>
      </c>
      <c r="J646" s="372" t="str">
        <f>VLOOKUP(F646,'[2]reporte_padron_nominal - 2021-0'!$S:$AH,16,FALSE)</f>
        <v>TITULO</v>
      </c>
      <c r="K646" s="373">
        <v>4</v>
      </c>
      <c r="L646" s="373">
        <v>12</v>
      </c>
      <c r="M646" s="374">
        <f>E646*L646</f>
        <v>14400</v>
      </c>
      <c r="N646" s="379">
        <v>3</v>
      </c>
      <c r="O646" s="376">
        <v>6</v>
      </c>
      <c r="P646" s="374">
        <f>O646*E646</f>
        <v>7200</v>
      </c>
    </row>
    <row r="647" spans="1:16" x14ac:dyDescent="0.2">
      <c r="A647" s="501" t="s">
        <v>1111</v>
      </c>
      <c r="B647" s="372" t="s">
        <v>1117</v>
      </c>
      <c r="C647" s="377" t="s">
        <v>104</v>
      </c>
      <c r="D647" s="372" t="s">
        <v>1129</v>
      </c>
      <c r="E647" s="374">
        <v>2500</v>
      </c>
      <c r="F647" s="372" t="s">
        <v>2157</v>
      </c>
      <c r="G647" s="372" t="s">
        <v>2158</v>
      </c>
      <c r="H647" s="372" t="str">
        <f>VLOOKUP(F647,'[2]reporte_padron_nominal - 2021-0'!$S:$AH,15,FALSE)</f>
        <v>TECNICO EN ENFERMERIA</v>
      </c>
      <c r="I647" s="372" t="str">
        <f>VLOOKUP(F647,'[2]reporte_padron_nominal - 2021-0'!$S:$AH,14,FALSE)</f>
        <v>Técnico superior completo</v>
      </c>
      <c r="J647" s="372" t="str">
        <f>VLOOKUP(F647,'[2]reporte_padron_nominal - 2021-0'!$S:$AH,16,FALSE)</f>
        <v>TITULO</v>
      </c>
      <c r="K647" s="373"/>
      <c r="L647" s="373" t="s">
        <v>719</v>
      </c>
      <c r="M647" s="372" t="s">
        <v>719</v>
      </c>
      <c r="N647" s="379">
        <v>1</v>
      </c>
      <c r="O647" s="376">
        <v>1</v>
      </c>
      <c r="P647" s="374">
        <v>2300</v>
      </c>
    </row>
    <row r="648" spans="1:16" x14ac:dyDescent="0.2">
      <c r="A648" s="501" t="s">
        <v>1111</v>
      </c>
      <c r="B648" s="372" t="s">
        <v>1112</v>
      </c>
      <c r="C648" s="372" t="s">
        <v>104</v>
      </c>
      <c r="D648" s="373" t="s">
        <v>1193</v>
      </c>
      <c r="E648" s="374">
        <v>1100</v>
      </c>
      <c r="F648" s="373" t="s">
        <v>2159</v>
      </c>
      <c r="G648" s="373" t="s">
        <v>2160</v>
      </c>
      <c r="H648" s="372" t="s">
        <v>1172</v>
      </c>
      <c r="I648" s="372" t="str">
        <f>VLOOKUP(F648,'[2]reporte_padron_nominal - 2021-0'!$S:$AH,14,FALSE)</f>
        <v>Secundaria completa</v>
      </c>
      <c r="J648" s="372">
        <f>VLOOKUP(F648,'[2]reporte_padron_nominal - 2021-0'!$S:$AH,16,FALSE)</f>
        <v>0</v>
      </c>
      <c r="K648" s="373">
        <v>4</v>
      </c>
      <c r="L648" s="373">
        <v>12</v>
      </c>
      <c r="M648" s="374">
        <f>E648*L648</f>
        <v>13200</v>
      </c>
      <c r="N648" s="379">
        <v>3</v>
      </c>
      <c r="O648" s="376">
        <v>6</v>
      </c>
      <c r="P648" s="374">
        <f>O648*E648</f>
        <v>6600</v>
      </c>
    </row>
    <row r="649" spans="1:16" x14ac:dyDescent="0.2">
      <c r="A649" s="501" t="s">
        <v>1111</v>
      </c>
      <c r="B649" s="372" t="s">
        <v>1117</v>
      </c>
      <c r="C649" s="377" t="s">
        <v>104</v>
      </c>
      <c r="D649" s="372" t="s">
        <v>1118</v>
      </c>
      <c r="E649" s="374">
        <v>4000</v>
      </c>
      <c r="F649" s="372" t="s">
        <v>2161</v>
      </c>
      <c r="G649" s="372" t="s">
        <v>2162</v>
      </c>
      <c r="H649" s="372" t="str">
        <f>VLOOKUP(F649,'[2]reporte_padron_nominal - 2021-0'!$S:$AH,15,FALSE)</f>
        <v>ENFERMERA(O)</v>
      </c>
      <c r="I649" s="372" t="str">
        <f>VLOOKUP(F649,'[2]reporte_padron_nominal - 2021-0'!$S:$AH,14,FALSE)</f>
        <v>Superior completo</v>
      </c>
      <c r="J649" s="372" t="str">
        <f>VLOOKUP(F649,'[2]reporte_padron_nominal - 2021-0'!$S:$AH,16,FALSE)</f>
        <v>TITULO</v>
      </c>
      <c r="K649" s="373"/>
      <c r="L649" s="373" t="s">
        <v>719</v>
      </c>
      <c r="M649" s="372" t="s">
        <v>719</v>
      </c>
      <c r="N649" s="379">
        <v>1</v>
      </c>
      <c r="O649" s="376">
        <v>1</v>
      </c>
      <c r="P649" s="374">
        <v>4000</v>
      </c>
    </row>
    <row r="650" spans="1:16" x14ac:dyDescent="0.2">
      <c r="A650" s="501" t="s">
        <v>1111</v>
      </c>
      <c r="B650" s="372" t="s">
        <v>1112</v>
      </c>
      <c r="C650" s="372" t="s">
        <v>104</v>
      </c>
      <c r="D650" s="373" t="s">
        <v>1133</v>
      </c>
      <c r="E650" s="374">
        <v>2200</v>
      </c>
      <c r="F650" s="373" t="s">
        <v>2163</v>
      </c>
      <c r="G650" s="373" t="s">
        <v>2164</v>
      </c>
      <c r="H650" s="372" t="str">
        <f>VLOOKUP(F650,'[2]reporte_padron_nominal - 2021-0'!$S:$AH,15,FALSE)</f>
        <v>OBSTETRA</v>
      </c>
      <c r="I650" s="372" t="str">
        <f>VLOOKUP(F650,'[2]reporte_padron_nominal - 2021-0'!$S:$AH,14,FALSE)</f>
        <v>Superior completo</v>
      </c>
      <c r="J650" s="372" t="str">
        <f>VLOOKUP(F650,'[2]reporte_padron_nominal - 2021-0'!$S:$AH,16,FALSE)</f>
        <v>TITULO</v>
      </c>
      <c r="K650" s="373">
        <v>1</v>
      </c>
      <c r="L650" s="373">
        <v>1</v>
      </c>
      <c r="M650" s="374">
        <f>E650*L650</f>
        <v>2200</v>
      </c>
      <c r="N650" s="375"/>
      <c r="O650" s="376"/>
      <c r="P650" s="374">
        <f>O650*E650</f>
        <v>0</v>
      </c>
    </row>
    <row r="651" spans="1:16" x14ac:dyDescent="0.2">
      <c r="A651" s="501" t="s">
        <v>1111</v>
      </c>
      <c r="B651" s="372" t="s">
        <v>1112</v>
      </c>
      <c r="C651" s="372" t="s">
        <v>104</v>
      </c>
      <c r="D651" s="373" t="s">
        <v>1126</v>
      </c>
      <c r="E651" s="374">
        <v>930</v>
      </c>
      <c r="F651" s="373" t="s">
        <v>2165</v>
      </c>
      <c r="G651" s="373" t="s">
        <v>2166</v>
      </c>
      <c r="H651" s="372" t="s">
        <v>1172</v>
      </c>
      <c r="I651" s="372" t="str">
        <f>VLOOKUP(F651,'[2]reporte_padron_nominal - 2021-0'!$S:$AH,14,FALSE)</f>
        <v>Primaria completa</v>
      </c>
      <c r="J651" s="372">
        <f>VLOOKUP(F651,'[2]reporte_padron_nominal - 2021-0'!$S:$AH,16,FALSE)</f>
        <v>0</v>
      </c>
      <c r="K651" s="373">
        <v>4</v>
      </c>
      <c r="L651" s="373">
        <v>12</v>
      </c>
      <c r="M651" s="374">
        <f>E651*L651</f>
        <v>11160</v>
      </c>
      <c r="N651" s="379">
        <v>3</v>
      </c>
      <c r="O651" s="376">
        <v>6</v>
      </c>
      <c r="P651" s="374">
        <f>O651*E651</f>
        <v>5580</v>
      </c>
    </row>
    <row r="652" spans="1:16" x14ac:dyDescent="0.2">
      <c r="A652" s="501" t="s">
        <v>1111</v>
      </c>
      <c r="B652" s="372" t="s">
        <v>1112</v>
      </c>
      <c r="C652" s="372" t="s">
        <v>104</v>
      </c>
      <c r="D652" s="373" t="s">
        <v>1154</v>
      </c>
      <c r="E652" s="374">
        <v>2000</v>
      </c>
      <c r="F652" s="373" t="s">
        <v>2167</v>
      </c>
      <c r="G652" s="373" t="s">
        <v>2168</v>
      </c>
      <c r="H652" s="372" t="str">
        <f>VLOOKUP(F652,'[2]reporte_padron_nominal - 2021-0'!$S:$AH,15,FALSE)</f>
        <v>OBSTETRA</v>
      </c>
      <c r="I652" s="372" t="str">
        <f>VLOOKUP(F652,'[2]reporte_padron_nominal - 2021-0'!$S:$AH,14,FALSE)</f>
        <v>Superior completo</v>
      </c>
      <c r="J652" s="372" t="str">
        <f>VLOOKUP(F652,'[2]reporte_padron_nominal - 2021-0'!$S:$AH,16,FALSE)</f>
        <v>TITULO</v>
      </c>
      <c r="K652" s="373">
        <v>1</v>
      </c>
      <c r="L652" s="373">
        <v>2</v>
      </c>
      <c r="M652" s="374">
        <f>E652*L652</f>
        <v>4000</v>
      </c>
      <c r="N652" s="375"/>
      <c r="O652" s="376"/>
      <c r="P652" s="374">
        <f>O652*E652</f>
        <v>0</v>
      </c>
    </row>
    <row r="653" spans="1:16" x14ac:dyDescent="0.2">
      <c r="A653" s="501" t="s">
        <v>1111</v>
      </c>
      <c r="B653" s="372" t="s">
        <v>1117</v>
      </c>
      <c r="C653" s="377" t="s">
        <v>104</v>
      </c>
      <c r="D653" s="372" t="s">
        <v>1133</v>
      </c>
      <c r="E653" s="374">
        <v>4000</v>
      </c>
      <c r="F653" s="372" t="s">
        <v>2167</v>
      </c>
      <c r="G653" s="372" t="s">
        <v>2168</v>
      </c>
      <c r="H653" s="372" t="str">
        <f>VLOOKUP(F653,'[2]reporte_padron_nominal - 2021-0'!$S:$AH,15,FALSE)</f>
        <v>OBSTETRA</v>
      </c>
      <c r="I653" s="372" t="str">
        <f>VLOOKUP(F653,'[2]reporte_padron_nominal - 2021-0'!$S:$AH,14,FALSE)</f>
        <v>Superior completo</v>
      </c>
      <c r="J653" s="372" t="str">
        <f>VLOOKUP(F653,'[2]reporte_padron_nominal - 2021-0'!$S:$AH,16,FALSE)</f>
        <v>TITULO</v>
      </c>
      <c r="K653" s="373">
        <v>1</v>
      </c>
      <c r="L653" s="373">
        <v>3</v>
      </c>
      <c r="M653" s="372">
        <v>12000</v>
      </c>
      <c r="N653" s="379">
        <v>3</v>
      </c>
      <c r="O653" s="376">
        <v>6</v>
      </c>
      <c r="P653" s="374">
        <v>22500</v>
      </c>
    </row>
    <row r="654" spans="1:16" x14ac:dyDescent="0.2">
      <c r="A654" s="501" t="s">
        <v>1111</v>
      </c>
      <c r="B654" s="372" t="s">
        <v>1117</v>
      </c>
      <c r="C654" s="377" t="s">
        <v>104</v>
      </c>
      <c r="D654" s="372" t="s">
        <v>1118</v>
      </c>
      <c r="E654" s="374">
        <v>4000</v>
      </c>
      <c r="F654" s="372" t="s">
        <v>2169</v>
      </c>
      <c r="G654" s="372" t="s">
        <v>2170</v>
      </c>
      <c r="H654" s="372" t="str">
        <f>VLOOKUP(F654,'[2]reporte_padron_nominal - 2021-0'!$S:$AH,15,FALSE)</f>
        <v>ENFERMERA(O)</v>
      </c>
      <c r="I654" s="372" t="str">
        <f>VLOOKUP(F654,'[2]reporte_padron_nominal - 2021-0'!$S:$AH,14,FALSE)</f>
        <v>Superior completo</v>
      </c>
      <c r="J654" s="372" t="str">
        <f>VLOOKUP(F654,'[2]reporte_padron_nominal - 2021-0'!$S:$AH,16,FALSE)</f>
        <v>TITULO</v>
      </c>
      <c r="K654" s="373"/>
      <c r="L654" s="373" t="s">
        <v>719</v>
      </c>
      <c r="M654" s="372" t="s">
        <v>719</v>
      </c>
      <c r="N654" s="379">
        <v>1</v>
      </c>
      <c r="O654" s="376">
        <v>1</v>
      </c>
      <c r="P654" s="374">
        <v>4000</v>
      </c>
    </row>
    <row r="655" spans="1:16" x14ac:dyDescent="0.2">
      <c r="A655" s="501" t="s">
        <v>1111</v>
      </c>
      <c r="B655" s="372" t="s">
        <v>1112</v>
      </c>
      <c r="C655" s="372" t="s">
        <v>104</v>
      </c>
      <c r="D655" s="373" t="s">
        <v>1113</v>
      </c>
      <c r="E655" s="374">
        <v>2000</v>
      </c>
      <c r="F655" s="373" t="s">
        <v>2171</v>
      </c>
      <c r="G655" s="373" t="s">
        <v>2172</v>
      </c>
      <c r="H655" s="373" t="s">
        <v>1113</v>
      </c>
      <c r="I655" s="372" t="s">
        <v>1116</v>
      </c>
      <c r="J655" s="372" t="s">
        <v>769</v>
      </c>
      <c r="K655" s="373">
        <v>4</v>
      </c>
      <c r="L655" s="373">
        <v>11</v>
      </c>
      <c r="M655" s="374">
        <f>E655*L655</f>
        <v>22000</v>
      </c>
      <c r="N655" s="375"/>
      <c r="O655" s="376"/>
      <c r="P655" s="374">
        <f>O655*E655</f>
        <v>0</v>
      </c>
    </row>
    <row r="656" spans="1:16" x14ac:dyDescent="0.2">
      <c r="A656" s="501" t="s">
        <v>1111</v>
      </c>
      <c r="B656" s="372" t="s">
        <v>1117</v>
      </c>
      <c r="C656" s="377" t="s">
        <v>104</v>
      </c>
      <c r="D656" s="372" t="s">
        <v>844</v>
      </c>
      <c r="E656" s="374">
        <v>8000</v>
      </c>
      <c r="F656" s="372" t="s">
        <v>2173</v>
      </c>
      <c r="G656" s="372" t="s">
        <v>2174</v>
      </c>
      <c r="H656" s="372" t="str">
        <f>VLOOKUP(F656,'[2]reporte_padron_nominal - 2021-0'!$S:$AH,15,FALSE)</f>
        <v>MEDICO CIRUJANO</v>
      </c>
      <c r="I656" s="372" t="str">
        <f>VLOOKUP(F656,'[2]reporte_padron_nominal - 2021-0'!$S:$AH,14,FALSE)</f>
        <v>Superior completo</v>
      </c>
      <c r="J656" s="372" t="s">
        <v>769</v>
      </c>
      <c r="K656" s="373"/>
      <c r="L656" s="373" t="s">
        <v>719</v>
      </c>
      <c r="M656" s="372" t="s">
        <v>719</v>
      </c>
      <c r="N656" s="379">
        <v>1</v>
      </c>
      <c r="O656" s="376">
        <v>1</v>
      </c>
      <c r="P656" s="374">
        <v>8000</v>
      </c>
    </row>
    <row r="657" spans="1:16" x14ac:dyDescent="0.2">
      <c r="A657" s="501" t="s">
        <v>1111</v>
      </c>
      <c r="B657" s="372" t="s">
        <v>1112</v>
      </c>
      <c r="C657" s="372" t="s">
        <v>104</v>
      </c>
      <c r="D657" s="379" t="s">
        <v>1133</v>
      </c>
      <c r="E657" s="378">
        <v>2000</v>
      </c>
      <c r="F657" s="379" t="s">
        <v>2175</v>
      </c>
      <c r="G657" s="379" t="s">
        <v>2176</v>
      </c>
      <c r="H657" s="372" t="str">
        <f>VLOOKUP(F657,'[2]reporte_padron_nominal - 2021-0'!$S:$AH,15,FALSE)</f>
        <v>OBSTETRA</v>
      </c>
      <c r="I657" s="372" t="str">
        <f>VLOOKUP(F657,'[2]reporte_padron_nominal - 2021-0'!$S:$AH,14,FALSE)</f>
        <v>Superior completo</v>
      </c>
      <c r="J657" s="372" t="str">
        <f>VLOOKUP(F657,'[2]reporte_padron_nominal - 2021-0'!$S:$AH,16,FALSE)</f>
        <v>TITULO</v>
      </c>
      <c r="K657" s="373">
        <v>4</v>
      </c>
      <c r="L657" s="379">
        <v>12</v>
      </c>
      <c r="M657" s="378">
        <f>E657*L657</f>
        <v>24000</v>
      </c>
      <c r="N657" s="379">
        <v>3</v>
      </c>
      <c r="O657" s="380">
        <v>6</v>
      </c>
      <c r="P657" s="374">
        <f>O657*E657</f>
        <v>12000</v>
      </c>
    </row>
    <row r="658" spans="1:16" x14ac:dyDescent="0.2">
      <c r="A658" s="501" t="s">
        <v>1111</v>
      </c>
      <c r="B658" s="372" t="s">
        <v>1112</v>
      </c>
      <c r="C658" s="372" t="s">
        <v>104</v>
      </c>
      <c r="D658" s="379" t="s">
        <v>1339</v>
      </c>
      <c r="E658" s="378">
        <v>2200</v>
      </c>
      <c r="F658" s="379" t="s">
        <v>2177</v>
      </c>
      <c r="G658" s="379" t="s">
        <v>2178</v>
      </c>
      <c r="H658" s="372" t="str">
        <f>VLOOKUP(F658,'[2]reporte_padron_nominal - 2021-0'!$S:$AH,15,FALSE)</f>
        <v>ADMINISTRADOR</v>
      </c>
      <c r="I658" s="372" t="str">
        <f>VLOOKUP(F658,'[2]reporte_padron_nominal - 2021-0'!$S:$AH,14,FALSE)</f>
        <v>Superior completo</v>
      </c>
      <c r="J658" s="372" t="str">
        <f>VLOOKUP(F658,'[2]reporte_padron_nominal - 2021-0'!$S:$AH,16,FALSE)</f>
        <v>TITULO</v>
      </c>
      <c r="K658" s="373">
        <v>4</v>
      </c>
      <c r="L658" s="379">
        <v>11</v>
      </c>
      <c r="M658" s="378">
        <f>E658*L658</f>
        <v>24200</v>
      </c>
      <c r="N658" s="379">
        <v>3</v>
      </c>
      <c r="O658" s="380">
        <v>6</v>
      </c>
      <c r="P658" s="374">
        <f>O658*E658</f>
        <v>13200</v>
      </c>
    </row>
    <row r="659" spans="1:16" x14ac:dyDescent="0.2">
      <c r="A659" s="501" t="s">
        <v>1111</v>
      </c>
      <c r="B659" s="372" t="s">
        <v>1117</v>
      </c>
      <c r="C659" s="377" t="s">
        <v>104</v>
      </c>
      <c r="D659" s="372" t="s">
        <v>844</v>
      </c>
      <c r="E659" s="374">
        <v>8000</v>
      </c>
      <c r="F659" s="372" t="s">
        <v>2179</v>
      </c>
      <c r="G659" s="372" t="s">
        <v>2180</v>
      </c>
      <c r="H659" s="372" t="str">
        <f>VLOOKUP(F659,'[2]reporte_padron_nominal - 2021-0'!$S:$AH,15,FALSE)</f>
        <v>MEDICO CIRUJANO</v>
      </c>
      <c r="I659" s="372" t="str">
        <f>VLOOKUP(F659,'[2]reporte_padron_nominal - 2021-0'!$S:$AH,14,FALSE)</f>
        <v>Superior completo</v>
      </c>
      <c r="J659" s="372" t="str">
        <f>VLOOKUP(F659,'[2]reporte_padron_nominal - 2021-0'!$S:$AH,16,FALSE)</f>
        <v>TITULO</v>
      </c>
      <c r="K659" s="373"/>
      <c r="L659" s="373" t="s">
        <v>719</v>
      </c>
      <c r="M659" s="372" t="s">
        <v>719</v>
      </c>
      <c r="N659" s="379">
        <v>1</v>
      </c>
      <c r="O659" s="376">
        <v>1</v>
      </c>
      <c r="P659" s="374">
        <v>8000</v>
      </c>
    </row>
    <row r="660" spans="1:16" x14ac:dyDescent="0.2">
      <c r="A660" s="501" t="s">
        <v>1111</v>
      </c>
      <c r="B660" s="372" t="s">
        <v>1117</v>
      </c>
      <c r="C660" s="377" t="s">
        <v>104</v>
      </c>
      <c r="D660" s="372" t="s">
        <v>1118</v>
      </c>
      <c r="E660" s="374">
        <v>4000</v>
      </c>
      <c r="F660" s="372" t="s">
        <v>2181</v>
      </c>
      <c r="G660" s="372" t="s">
        <v>2182</v>
      </c>
      <c r="H660" s="372" t="s">
        <v>1118</v>
      </c>
      <c r="I660" s="372" t="s">
        <v>1116</v>
      </c>
      <c r="J660" s="372" t="s">
        <v>769</v>
      </c>
      <c r="K660" s="373"/>
      <c r="L660" s="373" t="s">
        <v>719</v>
      </c>
      <c r="M660" s="372" t="s">
        <v>719</v>
      </c>
      <c r="N660" s="379">
        <v>1</v>
      </c>
      <c r="O660" s="376">
        <v>1</v>
      </c>
      <c r="P660" s="374">
        <v>4000</v>
      </c>
    </row>
    <row r="661" spans="1:16" x14ac:dyDescent="0.2">
      <c r="A661" s="501" t="s">
        <v>1111</v>
      </c>
      <c r="B661" s="372" t="s">
        <v>1117</v>
      </c>
      <c r="C661" s="377" t="s">
        <v>104</v>
      </c>
      <c r="D661" s="372" t="s">
        <v>1129</v>
      </c>
      <c r="E661" s="374">
        <v>2500</v>
      </c>
      <c r="F661" s="372" t="s">
        <v>2183</v>
      </c>
      <c r="G661" s="372" t="s">
        <v>2184</v>
      </c>
      <c r="H661" s="372" t="str">
        <f>VLOOKUP(F661,'[2]reporte_padron_nominal - 2021-0'!$S:$AH,15,FALSE)</f>
        <v>TECNICO EN ENFERMERIA</v>
      </c>
      <c r="I661" s="372" t="str">
        <f>VLOOKUP(F661,'[2]reporte_padron_nominal - 2021-0'!$S:$AH,14,FALSE)</f>
        <v>Técnico superior completo</v>
      </c>
      <c r="J661" s="372" t="str">
        <f>VLOOKUP(F661,'[2]reporte_padron_nominal - 2021-0'!$S:$AH,16,FALSE)</f>
        <v>TITULO</v>
      </c>
      <c r="K661" s="373">
        <v>3</v>
      </c>
      <c r="L661" s="373">
        <v>4</v>
      </c>
      <c r="M661" s="372">
        <v>12000</v>
      </c>
      <c r="N661" s="379">
        <v>3</v>
      </c>
      <c r="O661" s="376">
        <v>6</v>
      </c>
      <c r="P661" s="374">
        <v>15300</v>
      </c>
    </row>
    <row r="662" spans="1:16" x14ac:dyDescent="0.2">
      <c r="A662" s="501" t="s">
        <v>1111</v>
      </c>
      <c r="B662" s="372" t="s">
        <v>1117</v>
      </c>
      <c r="C662" s="377" t="s">
        <v>104</v>
      </c>
      <c r="D662" s="372" t="s">
        <v>1145</v>
      </c>
      <c r="E662" s="374">
        <v>3000</v>
      </c>
      <c r="F662" s="372" t="s">
        <v>2185</v>
      </c>
      <c r="G662" s="372" t="s">
        <v>2186</v>
      </c>
      <c r="H662" s="372" t="str">
        <f>VLOOKUP(F662,'[2]reporte_padron_nominal - 2021-0'!$S:$AH,15,FALSE)</f>
        <v>NUTRICIONISTA</v>
      </c>
      <c r="I662" s="372" t="str">
        <f>VLOOKUP(F662,'[2]reporte_padron_nominal - 2021-0'!$S:$AH,14,FALSE)</f>
        <v>Superior completo</v>
      </c>
      <c r="J662" s="372" t="str">
        <f>VLOOKUP(F662,'[2]reporte_padron_nominal - 2021-0'!$S:$AH,16,FALSE)</f>
        <v>TITULO</v>
      </c>
      <c r="K662" s="373">
        <v>1</v>
      </c>
      <c r="L662" s="373">
        <v>2</v>
      </c>
      <c r="M662" s="372">
        <v>6880</v>
      </c>
      <c r="N662" s="379">
        <v>3</v>
      </c>
      <c r="O662" s="376">
        <v>6</v>
      </c>
      <c r="P662" s="374">
        <v>19153.23</v>
      </c>
    </row>
    <row r="663" spans="1:16" x14ac:dyDescent="0.2">
      <c r="A663" s="501" t="s">
        <v>1111</v>
      </c>
      <c r="B663" s="372" t="s">
        <v>1117</v>
      </c>
      <c r="C663" s="377" t="s">
        <v>104</v>
      </c>
      <c r="D663" s="372" t="s">
        <v>1193</v>
      </c>
      <c r="E663" s="374">
        <v>2500</v>
      </c>
      <c r="F663" s="372" t="s">
        <v>2187</v>
      </c>
      <c r="G663" s="372" t="s">
        <v>2188</v>
      </c>
      <c r="H663" s="372" t="str">
        <f>VLOOKUP(F663,'[2]reporte_padron_nominal - 2021-0'!$S:$AH,15,FALSE)</f>
        <v>TECNICO EN ENFERMERIA</v>
      </c>
      <c r="I663" s="372" t="str">
        <f>VLOOKUP(F663,'[2]reporte_padron_nominal - 2021-0'!$S:$AH,14,FALSE)</f>
        <v>Técnico superior completo</v>
      </c>
      <c r="J663" s="372" t="str">
        <f>VLOOKUP(F663,'[2]reporte_padron_nominal - 2021-0'!$S:$AH,16,FALSE)</f>
        <v>EGRESADO</v>
      </c>
      <c r="K663" s="373"/>
      <c r="L663" s="373" t="s">
        <v>719</v>
      </c>
      <c r="M663" s="372" t="s">
        <v>719</v>
      </c>
      <c r="N663" s="379">
        <v>1</v>
      </c>
      <c r="O663" s="376">
        <v>2</v>
      </c>
      <c r="P663" s="374">
        <v>5000</v>
      </c>
    </row>
    <row r="664" spans="1:16" x14ac:dyDescent="0.2">
      <c r="A664" s="501" t="s">
        <v>1111</v>
      </c>
      <c r="B664" s="372" t="s">
        <v>1112</v>
      </c>
      <c r="C664" s="372" t="s">
        <v>104</v>
      </c>
      <c r="D664" s="379" t="s">
        <v>844</v>
      </c>
      <c r="E664" s="378">
        <v>4200</v>
      </c>
      <c r="F664" s="379" t="s">
        <v>2189</v>
      </c>
      <c r="G664" s="379" t="s">
        <v>2190</v>
      </c>
      <c r="H664" s="379" t="s">
        <v>844</v>
      </c>
      <c r="I664" s="372" t="s">
        <v>1116</v>
      </c>
      <c r="J664" s="372" t="s">
        <v>769</v>
      </c>
      <c r="K664" s="373">
        <v>1</v>
      </c>
      <c r="L664" s="379">
        <v>3</v>
      </c>
      <c r="M664" s="378">
        <f t="shared" ref="M664:M669" si="18">E664*L664</f>
        <v>12600</v>
      </c>
      <c r="N664" s="381"/>
      <c r="O664" s="380"/>
      <c r="P664" s="374">
        <f t="shared" ref="P664:P669" si="19">O664*E664</f>
        <v>0</v>
      </c>
    </row>
    <row r="665" spans="1:16" x14ac:dyDescent="0.2">
      <c r="A665" s="501" t="s">
        <v>1111</v>
      </c>
      <c r="B665" s="372" t="s">
        <v>1112</v>
      </c>
      <c r="C665" s="372" t="s">
        <v>104</v>
      </c>
      <c r="D665" s="379" t="s">
        <v>1133</v>
      </c>
      <c r="E665" s="378">
        <v>2000</v>
      </c>
      <c r="F665" s="379" t="s">
        <v>2191</v>
      </c>
      <c r="G665" s="379" t="s">
        <v>2192</v>
      </c>
      <c r="H665" s="372" t="str">
        <f>VLOOKUP(F665,'[2]reporte_padron_nominal - 2021-0'!$S:$AH,15,FALSE)</f>
        <v>OBSTETRA</v>
      </c>
      <c r="I665" s="372" t="str">
        <f>VLOOKUP(F665,'[2]reporte_padron_nominal - 2021-0'!$S:$AH,14,FALSE)</f>
        <v>Superior completo</v>
      </c>
      <c r="J665" s="372" t="str">
        <f>VLOOKUP(F665,'[2]reporte_padron_nominal - 2021-0'!$S:$AH,16,FALSE)</f>
        <v>TITULO</v>
      </c>
      <c r="K665" s="373">
        <v>4</v>
      </c>
      <c r="L665" s="379">
        <v>12</v>
      </c>
      <c r="M665" s="378">
        <f t="shared" si="18"/>
        <v>24000</v>
      </c>
      <c r="N665" s="379">
        <v>3</v>
      </c>
      <c r="O665" s="380">
        <v>6</v>
      </c>
      <c r="P665" s="374">
        <f t="shared" si="19"/>
        <v>12000</v>
      </c>
    </row>
    <row r="666" spans="1:16" x14ac:dyDescent="0.2">
      <c r="A666" s="501" t="s">
        <v>1111</v>
      </c>
      <c r="B666" s="372" t="s">
        <v>1112</v>
      </c>
      <c r="C666" s="372" t="s">
        <v>104</v>
      </c>
      <c r="D666" s="379" t="s">
        <v>2193</v>
      </c>
      <c r="E666" s="378">
        <v>2500</v>
      </c>
      <c r="F666" s="379" t="s">
        <v>2194</v>
      </c>
      <c r="G666" s="379" t="s">
        <v>2195</v>
      </c>
      <c r="H666" s="372" t="str">
        <f>VLOOKUP(F666,'[2]reporte_padron_nominal - 2021-0'!$S:$AH,15,FALSE)</f>
        <v>ADMINISTRADOR</v>
      </c>
      <c r="I666" s="372" t="str">
        <f>VLOOKUP(F666,'[2]reporte_padron_nominal - 2021-0'!$S:$AH,14,FALSE)</f>
        <v>Superior completo</v>
      </c>
      <c r="J666" s="372" t="str">
        <f>VLOOKUP(F666,'[2]reporte_padron_nominal - 2021-0'!$S:$AH,16,FALSE)</f>
        <v>TITULO</v>
      </c>
      <c r="K666" s="373">
        <v>4</v>
      </c>
      <c r="L666" s="379">
        <v>12</v>
      </c>
      <c r="M666" s="378">
        <f t="shared" si="18"/>
        <v>30000</v>
      </c>
      <c r="N666" s="379">
        <v>3</v>
      </c>
      <c r="O666" s="380">
        <v>6</v>
      </c>
      <c r="P666" s="374">
        <f t="shared" si="19"/>
        <v>15000</v>
      </c>
    </row>
    <row r="667" spans="1:16" x14ac:dyDescent="0.2">
      <c r="A667" s="501" t="s">
        <v>1111</v>
      </c>
      <c r="B667" s="372" t="s">
        <v>1112</v>
      </c>
      <c r="C667" s="372" t="s">
        <v>104</v>
      </c>
      <c r="D667" s="379" t="s">
        <v>844</v>
      </c>
      <c r="E667" s="378">
        <v>4200</v>
      </c>
      <c r="F667" s="379" t="s">
        <v>2196</v>
      </c>
      <c r="G667" s="379" t="s">
        <v>2197</v>
      </c>
      <c r="H667" s="379" t="s">
        <v>844</v>
      </c>
      <c r="I667" s="372" t="s">
        <v>1116</v>
      </c>
      <c r="J667" s="372" t="s">
        <v>769</v>
      </c>
      <c r="K667" s="373">
        <v>4</v>
      </c>
      <c r="L667" s="379">
        <v>9</v>
      </c>
      <c r="M667" s="378">
        <f t="shared" si="18"/>
        <v>37800</v>
      </c>
      <c r="N667" s="381"/>
      <c r="O667" s="380"/>
      <c r="P667" s="374">
        <f t="shared" si="19"/>
        <v>0</v>
      </c>
    </row>
    <row r="668" spans="1:16" x14ac:dyDescent="0.2">
      <c r="A668" s="501" t="s">
        <v>1111</v>
      </c>
      <c r="B668" s="372" t="s">
        <v>1112</v>
      </c>
      <c r="C668" s="372" t="s">
        <v>104</v>
      </c>
      <c r="D668" s="379" t="s">
        <v>1126</v>
      </c>
      <c r="E668" s="378">
        <v>930</v>
      </c>
      <c r="F668" s="379" t="s">
        <v>2198</v>
      </c>
      <c r="G668" s="379" t="s">
        <v>2199</v>
      </c>
      <c r="H668" s="372" t="s">
        <v>1172</v>
      </c>
      <c r="I668" s="372" t="str">
        <f>VLOOKUP(F668,'[2]reporte_padron_nominal - 2021-0'!$S:$AH,14,FALSE)</f>
        <v>Secundaria completa</v>
      </c>
      <c r="J668" s="372">
        <f>VLOOKUP(F668,'[2]reporte_padron_nominal - 2021-0'!$S:$AH,16,FALSE)</f>
        <v>0</v>
      </c>
      <c r="K668" s="373">
        <v>4</v>
      </c>
      <c r="L668" s="379">
        <v>9</v>
      </c>
      <c r="M668" s="378">
        <f t="shared" si="18"/>
        <v>8370</v>
      </c>
      <c r="N668" s="379">
        <v>3</v>
      </c>
      <c r="O668" s="380">
        <v>6</v>
      </c>
      <c r="P668" s="374">
        <f t="shared" si="19"/>
        <v>5580</v>
      </c>
    </row>
    <row r="669" spans="1:16" x14ac:dyDescent="0.2">
      <c r="A669" s="501" t="s">
        <v>1111</v>
      </c>
      <c r="B669" s="372" t="s">
        <v>1112</v>
      </c>
      <c r="C669" s="372" t="s">
        <v>104</v>
      </c>
      <c r="D669" s="379" t="s">
        <v>844</v>
      </c>
      <c r="E669" s="378">
        <v>5500</v>
      </c>
      <c r="F669" s="379" t="s">
        <v>2200</v>
      </c>
      <c r="G669" s="379" t="s">
        <v>2201</v>
      </c>
      <c r="H669" s="372" t="str">
        <f>VLOOKUP(F669,'[2]reporte_padron_nominal - 2021-0'!$S:$AH,15,FALSE)</f>
        <v>MEDICO CIRUJANO</v>
      </c>
      <c r="I669" s="372" t="str">
        <f>VLOOKUP(F669,'[2]reporte_padron_nominal - 2021-0'!$S:$AH,14,FALSE)</f>
        <v>Superior completo</v>
      </c>
      <c r="J669" s="372" t="str">
        <f>VLOOKUP(F669,'[2]reporte_padron_nominal - 2021-0'!$S:$AH,16,FALSE)</f>
        <v>TITULO</v>
      </c>
      <c r="K669" s="373">
        <v>3</v>
      </c>
      <c r="L669" s="379">
        <v>6</v>
      </c>
      <c r="M669" s="378">
        <f t="shared" si="18"/>
        <v>33000</v>
      </c>
      <c r="N669" s="379">
        <v>3</v>
      </c>
      <c r="O669" s="380">
        <v>6</v>
      </c>
      <c r="P669" s="374">
        <f t="shared" si="19"/>
        <v>33000</v>
      </c>
    </row>
    <row r="670" spans="1:16" x14ac:dyDescent="0.2">
      <c r="A670" s="501" t="s">
        <v>1111</v>
      </c>
      <c r="B670" s="372" t="s">
        <v>1117</v>
      </c>
      <c r="C670" s="377" t="s">
        <v>104</v>
      </c>
      <c r="D670" s="372" t="s">
        <v>1118</v>
      </c>
      <c r="E670" s="374">
        <v>4000</v>
      </c>
      <c r="F670" s="372" t="s">
        <v>2202</v>
      </c>
      <c r="G670" s="372" t="s">
        <v>2203</v>
      </c>
      <c r="H670" s="372" t="str">
        <f>VLOOKUP(F670,'[2]reporte_padron_nominal - 2021-0'!$S:$AH,15,FALSE)</f>
        <v>ENFERMERA(O)</v>
      </c>
      <c r="I670" s="372" t="str">
        <f>VLOOKUP(F670,'[2]reporte_padron_nominal - 2021-0'!$S:$AH,14,FALSE)</f>
        <v>Superior completo</v>
      </c>
      <c r="J670" s="372" t="str">
        <f>VLOOKUP(F670,'[2]reporte_padron_nominal - 2021-0'!$S:$AH,16,FALSE)</f>
        <v>TITULO</v>
      </c>
      <c r="K670" s="373"/>
      <c r="L670" s="373" t="s">
        <v>719</v>
      </c>
      <c r="M670" s="372" t="s">
        <v>719</v>
      </c>
      <c r="N670" s="379">
        <v>1</v>
      </c>
      <c r="O670" s="376">
        <v>2</v>
      </c>
      <c r="P670" s="374">
        <v>8000</v>
      </c>
    </row>
    <row r="671" spans="1:16" x14ac:dyDescent="0.2">
      <c r="A671" s="501" t="s">
        <v>1111</v>
      </c>
      <c r="B671" s="372" t="s">
        <v>1112</v>
      </c>
      <c r="C671" s="372" t="s">
        <v>104</v>
      </c>
      <c r="D671" s="379" t="s">
        <v>1113</v>
      </c>
      <c r="E671" s="378">
        <v>2200</v>
      </c>
      <c r="F671" s="379" t="s">
        <v>2204</v>
      </c>
      <c r="G671" s="379" t="s">
        <v>2205</v>
      </c>
      <c r="H671" s="372" t="str">
        <f>VLOOKUP(F671,'[2]reporte_padron_nominal - 2021-0'!$S:$AH,15,FALSE)</f>
        <v>CIRUJANO DENTISTA</v>
      </c>
      <c r="I671" s="372" t="str">
        <f>VLOOKUP(F671,'[2]reporte_padron_nominal - 2021-0'!$S:$AH,14,FALSE)</f>
        <v>Superior completo</v>
      </c>
      <c r="J671" s="372" t="str">
        <f>VLOOKUP(F671,'[2]reporte_padron_nominal - 2021-0'!$S:$AH,16,FALSE)</f>
        <v>TITULO</v>
      </c>
      <c r="K671" s="373">
        <v>1</v>
      </c>
      <c r="L671" s="379">
        <v>1</v>
      </c>
      <c r="M671" s="378">
        <f>E671*L671</f>
        <v>2200</v>
      </c>
      <c r="N671" s="379">
        <v>3</v>
      </c>
      <c r="O671" s="380">
        <v>6</v>
      </c>
      <c r="P671" s="374">
        <f>O671*E671</f>
        <v>13200</v>
      </c>
    </row>
    <row r="672" spans="1:16" x14ac:dyDescent="0.2">
      <c r="A672" s="501" t="s">
        <v>1111</v>
      </c>
      <c r="B672" s="372" t="s">
        <v>1112</v>
      </c>
      <c r="C672" s="377" t="s">
        <v>104</v>
      </c>
      <c r="D672" s="379" t="s">
        <v>1263</v>
      </c>
      <c r="E672" s="378">
        <v>2500</v>
      </c>
      <c r="F672" s="377" t="s">
        <v>2206</v>
      </c>
      <c r="G672" s="377" t="s">
        <v>2207</v>
      </c>
      <c r="H672" s="372" t="str">
        <f>VLOOKUP(F672,'[2]reporte_padron_nominal - 2021-0'!$S:$AH,15,FALSE)</f>
        <v>NUTRICIONISTA</v>
      </c>
      <c r="I672" s="372" t="str">
        <f>VLOOKUP(F672,'[2]reporte_padron_nominal - 2021-0'!$S:$AH,14,FALSE)</f>
        <v>Superior completo</v>
      </c>
      <c r="J672" s="372" t="str">
        <f>VLOOKUP(F672,'[2]reporte_padron_nominal - 2021-0'!$S:$AH,16,FALSE)</f>
        <v>TITULO</v>
      </c>
      <c r="K672" s="379"/>
      <c r="L672" s="379"/>
      <c r="M672" s="377"/>
      <c r="N672" s="379">
        <v>1</v>
      </c>
      <c r="O672" s="380">
        <v>1</v>
      </c>
      <c r="P672" s="374">
        <f>O672*E672</f>
        <v>2500</v>
      </c>
    </row>
    <row r="673" spans="1:16" x14ac:dyDescent="0.2">
      <c r="A673" s="501" t="s">
        <v>1111</v>
      </c>
      <c r="B673" s="372" t="s">
        <v>1117</v>
      </c>
      <c r="C673" s="377" t="s">
        <v>104</v>
      </c>
      <c r="D673" s="372" t="s">
        <v>1148</v>
      </c>
      <c r="E673" s="374">
        <v>1500</v>
      </c>
      <c r="F673" s="372" t="s">
        <v>2208</v>
      </c>
      <c r="G673" s="372" t="s">
        <v>2209</v>
      </c>
      <c r="H673" s="372" t="str">
        <f>VLOOKUP(F673,'[2]reporte_padron_nominal - 2021-0'!$S:$AH,15,FALSE)</f>
        <v>TECNICO DE FARMACIA</v>
      </c>
      <c r="I673" s="372" t="str">
        <f>VLOOKUP(F673,'[2]reporte_padron_nominal - 2021-0'!$S:$AH,14,FALSE)</f>
        <v>Técnico superior completo</v>
      </c>
      <c r="J673" s="372" t="str">
        <f>VLOOKUP(F673,'[2]reporte_padron_nominal - 2021-0'!$S:$AH,16,FALSE)</f>
        <v>TITULO</v>
      </c>
      <c r="K673" s="373"/>
      <c r="L673" s="373" t="s">
        <v>719</v>
      </c>
      <c r="M673" s="372" t="s">
        <v>719</v>
      </c>
      <c r="N673" s="379">
        <v>1</v>
      </c>
      <c r="O673" s="376">
        <v>1</v>
      </c>
      <c r="P673" s="374">
        <v>1400</v>
      </c>
    </row>
    <row r="674" spans="1:16" x14ac:dyDescent="0.2">
      <c r="A674" s="501" t="s">
        <v>1111</v>
      </c>
      <c r="B674" s="372" t="s">
        <v>1112</v>
      </c>
      <c r="C674" s="372" t="s">
        <v>104</v>
      </c>
      <c r="D674" s="379" t="s">
        <v>1138</v>
      </c>
      <c r="E674" s="378">
        <v>2200</v>
      </c>
      <c r="F674" s="379" t="s">
        <v>2210</v>
      </c>
      <c r="G674" s="379" t="s">
        <v>2211</v>
      </c>
      <c r="H674" s="372" t="str">
        <f>VLOOKUP(F674,'[2]reporte_padron_nominal - 2021-0'!$S:$AH,15,FALSE)</f>
        <v>BIOLOGO</v>
      </c>
      <c r="I674" s="372" t="str">
        <f>VLOOKUP(F674,'[2]reporte_padron_nominal - 2021-0'!$S:$AH,14,FALSE)</f>
        <v>Superior completo</v>
      </c>
      <c r="J674" s="372" t="str">
        <f>VLOOKUP(F674,'[2]reporte_padron_nominal - 2021-0'!$S:$AH,16,FALSE)</f>
        <v>TITULO</v>
      </c>
      <c r="K674" s="373">
        <v>4</v>
      </c>
      <c r="L674" s="379">
        <v>12</v>
      </c>
      <c r="M674" s="378">
        <f>E674*L674</f>
        <v>26400</v>
      </c>
      <c r="N674" s="379">
        <v>3</v>
      </c>
      <c r="O674" s="380">
        <v>6</v>
      </c>
      <c r="P674" s="374">
        <f>O674*E674</f>
        <v>13200</v>
      </c>
    </row>
    <row r="675" spans="1:16" x14ac:dyDescent="0.2">
      <c r="A675" s="501" t="s">
        <v>1111</v>
      </c>
      <c r="B675" s="372" t="s">
        <v>1112</v>
      </c>
      <c r="C675" s="372" t="s">
        <v>104</v>
      </c>
      <c r="D675" s="379" t="s">
        <v>1129</v>
      </c>
      <c r="E675" s="378">
        <v>1200</v>
      </c>
      <c r="F675" s="379" t="s">
        <v>2212</v>
      </c>
      <c r="G675" s="379" t="s">
        <v>2213</v>
      </c>
      <c r="H675" s="372" t="str">
        <f>VLOOKUP(F675,'[2]reporte_padron_nominal - 2021-0'!$S:$AH,15,FALSE)</f>
        <v>TECNICO EN ENFERMERIA</v>
      </c>
      <c r="I675" s="372" t="str">
        <f>VLOOKUP(F675,'[2]reporte_padron_nominal - 2021-0'!$S:$AH,14,FALSE)</f>
        <v>Técnico superior completo</v>
      </c>
      <c r="J675" s="372" t="str">
        <f>VLOOKUP(F675,'[2]reporte_padron_nominal - 2021-0'!$S:$AH,16,FALSE)</f>
        <v>TITULO</v>
      </c>
      <c r="K675" s="373">
        <v>4</v>
      </c>
      <c r="L675" s="379">
        <v>12</v>
      </c>
      <c r="M675" s="378">
        <f>E675*L675</f>
        <v>14400</v>
      </c>
      <c r="N675" s="379">
        <v>3</v>
      </c>
      <c r="O675" s="380">
        <v>6</v>
      </c>
      <c r="P675" s="374">
        <f>O675*E675</f>
        <v>7200</v>
      </c>
    </row>
    <row r="676" spans="1:16" x14ac:dyDescent="0.2">
      <c r="A676" s="501" t="s">
        <v>1111</v>
      </c>
      <c r="B676" s="372" t="s">
        <v>1112</v>
      </c>
      <c r="C676" s="372" t="s">
        <v>104</v>
      </c>
      <c r="D676" s="379" t="s">
        <v>1121</v>
      </c>
      <c r="E676" s="378">
        <v>2500</v>
      </c>
      <c r="F676" s="379" t="s">
        <v>2214</v>
      </c>
      <c r="G676" s="379" t="s">
        <v>2215</v>
      </c>
      <c r="H676" s="379" t="s">
        <v>1121</v>
      </c>
      <c r="I676" s="372" t="s">
        <v>1116</v>
      </c>
      <c r="J676" s="372" t="s">
        <v>769</v>
      </c>
      <c r="K676" s="373">
        <v>4</v>
      </c>
      <c r="L676" s="379">
        <v>8</v>
      </c>
      <c r="M676" s="378">
        <f>E676*L676</f>
        <v>20000</v>
      </c>
      <c r="N676" s="381"/>
      <c r="O676" s="380"/>
      <c r="P676" s="374">
        <f>O676*E676</f>
        <v>0</v>
      </c>
    </row>
    <row r="677" spans="1:16" x14ac:dyDescent="0.2">
      <c r="A677" s="501" t="s">
        <v>1111</v>
      </c>
      <c r="B677" s="372" t="s">
        <v>1117</v>
      </c>
      <c r="C677" s="377" t="s">
        <v>104</v>
      </c>
      <c r="D677" s="372" t="s">
        <v>844</v>
      </c>
      <c r="E677" s="374">
        <v>8000</v>
      </c>
      <c r="F677" s="372" t="s">
        <v>2216</v>
      </c>
      <c r="G677" s="372" t="s">
        <v>2217</v>
      </c>
      <c r="H677" s="372" t="s">
        <v>844</v>
      </c>
      <c r="I677" s="372" t="s">
        <v>1116</v>
      </c>
      <c r="J677" s="372" t="s">
        <v>769</v>
      </c>
      <c r="K677" s="373">
        <v>1</v>
      </c>
      <c r="L677" s="373">
        <v>1</v>
      </c>
      <c r="M677" s="372">
        <v>7500</v>
      </c>
      <c r="N677" s="375"/>
      <c r="O677" s="376" t="s">
        <v>719</v>
      </c>
      <c r="P677" s="374" t="s">
        <v>719</v>
      </c>
    </row>
    <row r="678" spans="1:16" x14ac:dyDescent="0.2">
      <c r="A678" s="501" t="s">
        <v>1111</v>
      </c>
      <c r="B678" s="372" t="s">
        <v>1112</v>
      </c>
      <c r="C678" s="372" t="s">
        <v>104</v>
      </c>
      <c r="D678" s="379" t="s">
        <v>1129</v>
      </c>
      <c r="E678" s="378">
        <v>1200</v>
      </c>
      <c r="F678" s="379" t="s">
        <v>2218</v>
      </c>
      <c r="G678" s="379" t="s">
        <v>2219</v>
      </c>
      <c r="H678" s="372" t="str">
        <f>VLOOKUP(F678,'[2]reporte_padron_nominal - 2021-0'!$S:$AH,15,FALSE)</f>
        <v>TECNICO EN ENFERMERIA</v>
      </c>
      <c r="I678" s="372" t="str">
        <f>VLOOKUP(F678,'[2]reporte_padron_nominal - 2021-0'!$S:$AH,14,FALSE)</f>
        <v>Técnico superior completo</v>
      </c>
      <c r="J678" s="372" t="str">
        <f>VLOOKUP(F678,'[2]reporte_padron_nominal - 2021-0'!$S:$AH,16,FALSE)</f>
        <v>TITULO</v>
      </c>
      <c r="K678" s="373">
        <v>4</v>
      </c>
      <c r="L678" s="379">
        <v>12</v>
      </c>
      <c r="M678" s="378">
        <f>E678*L678</f>
        <v>14400</v>
      </c>
      <c r="N678" s="379">
        <v>3</v>
      </c>
      <c r="O678" s="380">
        <v>6</v>
      </c>
      <c r="P678" s="374">
        <f>O678*E678</f>
        <v>7200</v>
      </c>
    </row>
    <row r="679" spans="1:16" x14ac:dyDescent="0.2">
      <c r="A679" s="501" t="s">
        <v>1111</v>
      </c>
      <c r="B679" s="372" t="s">
        <v>1112</v>
      </c>
      <c r="C679" s="372" t="s">
        <v>104</v>
      </c>
      <c r="D679" s="379" t="s">
        <v>1263</v>
      </c>
      <c r="E679" s="378">
        <v>2500</v>
      </c>
      <c r="F679" s="379" t="s">
        <v>2220</v>
      </c>
      <c r="G679" s="379" t="s">
        <v>2221</v>
      </c>
      <c r="H679" s="372" t="str">
        <f>VLOOKUP(F679,'[2]reporte_padron_nominal - 2021-0'!$S:$AH,15,FALSE)</f>
        <v>ENFERMERA(O)</v>
      </c>
      <c r="I679" s="372" t="str">
        <f>VLOOKUP(F679,'[2]reporte_padron_nominal - 2021-0'!$S:$AH,14,FALSE)</f>
        <v>Superior completo</v>
      </c>
      <c r="J679" s="372" t="str">
        <f>VLOOKUP(F679,'[2]reporte_padron_nominal - 2021-0'!$S:$AH,16,FALSE)</f>
        <v>TITULO</v>
      </c>
      <c r="K679" s="373">
        <v>4</v>
      </c>
      <c r="L679" s="379">
        <v>10</v>
      </c>
      <c r="M679" s="378">
        <f>E679*L679</f>
        <v>25000</v>
      </c>
      <c r="N679" s="381"/>
      <c r="O679" s="380"/>
      <c r="P679" s="374">
        <f>O679*E679</f>
        <v>0</v>
      </c>
    </row>
    <row r="680" spans="1:16" x14ac:dyDescent="0.2">
      <c r="A680" s="501" t="s">
        <v>1111</v>
      </c>
      <c r="B680" s="372" t="s">
        <v>1117</v>
      </c>
      <c r="C680" s="377" t="s">
        <v>104</v>
      </c>
      <c r="D680" s="372" t="s">
        <v>1118</v>
      </c>
      <c r="E680" s="374">
        <v>4000</v>
      </c>
      <c r="F680" s="372" t="s">
        <v>2220</v>
      </c>
      <c r="G680" s="372" t="s">
        <v>2221</v>
      </c>
      <c r="H680" s="372" t="str">
        <f>VLOOKUP(F680,'[2]reporte_padron_nominal - 2021-0'!$S:$AH,15,FALSE)</f>
        <v>ENFERMERA(O)</v>
      </c>
      <c r="I680" s="372" t="str">
        <f>VLOOKUP(F680,'[2]reporte_padron_nominal - 2021-0'!$S:$AH,14,FALSE)</f>
        <v>Superior completo</v>
      </c>
      <c r="J680" s="372" t="str">
        <f>VLOOKUP(F680,'[2]reporte_padron_nominal - 2021-0'!$S:$AH,16,FALSE)</f>
        <v>TITULO</v>
      </c>
      <c r="K680" s="373">
        <v>1</v>
      </c>
      <c r="L680" s="373">
        <v>2</v>
      </c>
      <c r="M680" s="372">
        <v>8000</v>
      </c>
      <c r="N680" s="379">
        <v>3</v>
      </c>
      <c r="O680" s="376">
        <v>6</v>
      </c>
      <c r="P680" s="374">
        <v>22500</v>
      </c>
    </row>
    <row r="681" spans="1:16" x14ac:dyDescent="0.2">
      <c r="A681" s="501" t="s">
        <v>1111</v>
      </c>
      <c r="B681" s="372" t="s">
        <v>1117</v>
      </c>
      <c r="C681" s="377" t="s">
        <v>104</v>
      </c>
      <c r="D681" s="372" t="s">
        <v>1145</v>
      </c>
      <c r="E681" s="374">
        <v>3000</v>
      </c>
      <c r="F681" s="372" t="s">
        <v>2222</v>
      </c>
      <c r="G681" s="372" t="s">
        <v>2223</v>
      </c>
      <c r="H681" s="372" t="s">
        <v>1145</v>
      </c>
      <c r="I681" s="372" t="s">
        <v>1116</v>
      </c>
      <c r="J681" s="372" t="s">
        <v>769</v>
      </c>
      <c r="K681" s="373">
        <v>1</v>
      </c>
      <c r="L681" s="373">
        <v>1</v>
      </c>
      <c r="M681" s="372">
        <v>4000</v>
      </c>
      <c r="N681" s="375"/>
      <c r="O681" s="376" t="s">
        <v>719</v>
      </c>
      <c r="P681" s="374" t="s">
        <v>719</v>
      </c>
    </row>
    <row r="682" spans="1:16" x14ac:dyDescent="0.2">
      <c r="A682" s="501" t="s">
        <v>1111</v>
      </c>
      <c r="B682" s="372" t="s">
        <v>1117</v>
      </c>
      <c r="C682" s="377" t="s">
        <v>104</v>
      </c>
      <c r="D682" s="372" t="s">
        <v>1118</v>
      </c>
      <c r="E682" s="374">
        <v>4000</v>
      </c>
      <c r="F682" s="372" t="s">
        <v>2224</v>
      </c>
      <c r="G682" s="372" t="s">
        <v>2225</v>
      </c>
      <c r="H682" s="372" t="s">
        <v>1118</v>
      </c>
      <c r="I682" s="372" t="s">
        <v>1116</v>
      </c>
      <c r="J682" s="372" t="s">
        <v>769</v>
      </c>
      <c r="K682" s="373"/>
      <c r="L682" s="373" t="s">
        <v>719</v>
      </c>
      <c r="M682" s="372" t="s">
        <v>719</v>
      </c>
      <c r="N682" s="379">
        <v>1</v>
      </c>
      <c r="O682" s="376">
        <v>1</v>
      </c>
      <c r="P682" s="374">
        <v>4000</v>
      </c>
    </row>
    <row r="683" spans="1:16" x14ac:dyDescent="0.2">
      <c r="A683" s="501" t="s">
        <v>1111</v>
      </c>
      <c r="B683" s="372" t="s">
        <v>1117</v>
      </c>
      <c r="C683" s="377" t="s">
        <v>104</v>
      </c>
      <c r="D683" s="372" t="s">
        <v>1118</v>
      </c>
      <c r="E683" s="374">
        <v>4000</v>
      </c>
      <c r="F683" s="372" t="s">
        <v>2224</v>
      </c>
      <c r="G683" s="372" t="s">
        <v>2226</v>
      </c>
      <c r="H683" s="372" t="s">
        <v>1118</v>
      </c>
      <c r="I683" s="372" t="s">
        <v>1116</v>
      </c>
      <c r="J683" s="372" t="s">
        <v>769</v>
      </c>
      <c r="K683" s="373">
        <v>3</v>
      </c>
      <c r="L683" s="373">
        <v>4</v>
      </c>
      <c r="M683" s="372">
        <v>16000</v>
      </c>
      <c r="N683" s="379">
        <v>1</v>
      </c>
      <c r="O683" s="376">
        <v>3</v>
      </c>
      <c r="P683" s="374">
        <v>10500</v>
      </c>
    </row>
    <row r="684" spans="1:16" x14ac:dyDescent="0.2">
      <c r="A684" s="501" t="s">
        <v>1111</v>
      </c>
      <c r="B684" s="372" t="s">
        <v>1112</v>
      </c>
      <c r="C684" s="377" t="s">
        <v>104</v>
      </c>
      <c r="D684" s="379" t="s">
        <v>1118</v>
      </c>
      <c r="E684" s="378">
        <v>2000</v>
      </c>
      <c r="F684" s="377" t="s">
        <v>2227</v>
      </c>
      <c r="G684" s="377" t="s">
        <v>2228</v>
      </c>
      <c r="H684" s="379" t="s">
        <v>1118</v>
      </c>
      <c r="I684" s="372" t="s">
        <v>1116</v>
      </c>
      <c r="J684" s="372" t="s">
        <v>769</v>
      </c>
      <c r="K684" s="379"/>
      <c r="L684" s="379"/>
      <c r="M684" s="377"/>
      <c r="N684" s="379">
        <v>1</v>
      </c>
      <c r="O684" s="380">
        <v>1</v>
      </c>
      <c r="P684" s="374">
        <f>O684*E684</f>
        <v>2000</v>
      </c>
    </row>
    <row r="685" spans="1:16" x14ac:dyDescent="0.2">
      <c r="A685" s="501" t="s">
        <v>1111</v>
      </c>
      <c r="B685" s="372" t="s">
        <v>1112</v>
      </c>
      <c r="C685" s="372" t="s">
        <v>104</v>
      </c>
      <c r="D685" s="379" t="s">
        <v>1154</v>
      </c>
      <c r="E685" s="378">
        <v>2200</v>
      </c>
      <c r="F685" s="379" t="s">
        <v>2229</v>
      </c>
      <c r="G685" s="379" t="s">
        <v>2230</v>
      </c>
      <c r="H685" s="372" t="str">
        <f>VLOOKUP(F685,'[2]reporte_padron_nominal - 2021-0'!$S:$AH,15,FALSE)</f>
        <v>OBSTETRA</v>
      </c>
      <c r="I685" s="372" t="str">
        <f>VLOOKUP(F685,'[2]reporte_padron_nominal - 2021-0'!$S:$AH,14,FALSE)</f>
        <v>Superior completo</v>
      </c>
      <c r="J685" s="372" t="str">
        <f>VLOOKUP(F685,'[2]reporte_padron_nominal - 2021-0'!$S:$AH,16,FALSE)</f>
        <v>TITULO</v>
      </c>
      <c r="K685" s="373">
        <v>4</v>
      </c>
      <c r="L685" s="379">
        <v>12</v>
      </c>
      <c r="M685" s="378">
        <f>E685*L685</f>
        <v>26400</v>
      </c>
      <c r="N685" s="379">
        <v>3</v>
      </c>
      <c r="O685" s="380">
        <v>6</v>
      </c>
      <c r="P685" s="374">
        <f>O685*E685</f>
        <v>13200</v>
      </c>
    </row>
    <row r="686" spans="1:16" x14ac:dyDescent="0.2">
      <c r="A686" s="501" t="s">
        <v>1111</v>
      </c>
      <c r="B686" s="372" t="s">
        <v>1117</v>
      </c>
      <c r="C686" s="377" t="s">
        <v>104</v>
      </c>
      <c r="D686" s="372" t="s">
        <v>1133</v>
      </c>
      <c r="E686" s="374">
        <v>4000</v>
      </c>
      <c r="F686" s="372" t="s">
        <v>2231</v>
      </c>
      <c r="G686" s="372" t="s">
        <v>2232</v>
      </c>
      <c r="H686" s="372" t="str">
        <f>VLOOKUP(F686,'[2]reporte_padron_nominal - 2021-0'!$S:$AH,15,FALSE)</f>
        <v>OBSTETRA</v>
      </c>
      <c r="I686" s="372" t="str">
        <f>VLOOKUP(F686,'[2]reporte_padron_nominal - 2021-0'!$S:$AH,14,FALSE)</f>
        <v>Superior completo</v>
      </c>
      <c r="J686" s="372" t="str">
        <f>VLOOKUP(F686,'[2]reporte_padron_nominal - 2021-0'!$S:$AH,16,FALSE)</f>
        <v>TITULO</v>
      </c>
      <c r="K686" s="373"/>
      <c r="L686" s="373" t="s">
        <v>719</v>
      </c>
      <c r="M686" s="372" t="s">
        <v>719</v>
      </c>
      <c r="N686" s="379">
        <v>1</v>
      </c>
      <c r="O686" s="376">
        <v>2</v>
      </c>
      <c r="P686" s="374">
        <v>8000</v>
      </c>
    </row>
    <row r="687" spans="1:16" x14ac:dyDescent="0.2">
      <c r="A687" s="501" t="s">
        <v>1111</v>
      </c>
      <c r="B687" s="372" t="s">
        <v>1112</v>
      </c>
      <c r="C687" s="372" t="s">
        <v>104</v>
      </c>
      <c r="D687" s="379" t="s">
        <v>1219</v>
      </c>
      <c r="E687" s="378">
        <v>1800</v>
      </c>
      <c r="F687" s="379" t="s">
        <v>2233</v>
      </c>
      <c r="G687" s="379" t="s">
        <v>2234</v>
      </c>
      <c r="H687" s="372" t="str">
        <f>VLOOKUP(F687,'[2]reporte_padron_nominal - 2021-0'!$S:$AH,15,FALSE)</f>
        <v>TECNICO EN ENFERMERIA</v>
      </c>
      <c r="I687" s="372" t="str">
        <f>VLOOKUP(F687,'[2]reporte_padron_nominal - 2021-0'!$S:$AH,14,FALSE)</f>
        <v>Técnico superior completo</v>
      </c>
      <c r="J687" s="372" t="str">
        <f>VLOOKUP(F687,'[2]reporte_padron_nominal - 2021-0'!$S:$AH,16,FALSE)</f>
        <v>TITULO</v>
      </c>
      <c r="K687" s="373">
        <v>4</v>
      </c>
      <c r="L687" s="379">
        <v>12</v>
      </c>
      <c r="M687" s="378">
        <f>E687*L687</f>
        <v>21600</v>
      </c>
      <c r="N687" s="379">
        <v>3</v>
      </c>
      <c r="O687" s="380">
        <v>6</v>
      </c>
      <c r="P687" s="374">
        <f>O687*E687</f>
        <v>10800</v>
      </c>
    </row>
    <row r="688" spans="1:16" x14ac:dyDescent="0.2">
      <c r="A688" s="501" t="s">
        <v>1111</v>
      </c>
      <c r="B688" s="372" t="s">
        <v>1112</v>
      </c>
      <c r="C688" s="372" t="s">
        <v>104</v>
      </c>
      <c r="D688" s="379" t="s">
        <v>1228</v>
      </c>
      <c r="E688" s="378">
        <v>2000</v>
      </c>
      <c r="F688" s="379" t="s">
        <v>2235</v>
      </c>
      <c r="G688" s="379" t="s">
        <v>2236</v>
      </c>
      <c r="H688" s="372" t="str">
        <f>VLOOKUP(F688,'[2]reporte_padron_nominal - 2021-0'!$S:$AH,15,FALSE)</f>
        <v>QUIMICO FARMACEUTICO</v>
      </c>
      <c r="I688" s="372" t="str">
        <f>VLOOKUP(F688,'[2]reporte_padron_nominal - 2021-0'!$S:$AH,14,FALSE)</f>
        <v>Superior completo</v>
      </c>
      <c r="J688" s="372" t="str">
        <f>VLOOKUP(F688,'[2]reporte_padron_nominal - 2021-0'!$S:$AH,16,FALSE)</f>
        <v>TITULO</v>
      </c>
      <c r="K688" s="373">
        <v>4</v>
      </c>
      <c r="L688" s="379">
        <v>12</v>
      </c>
      <c r="M688" s="378">
        <f>E688*L688</f>
        <v>24000</v>
      </c>
      <c r="N688" s="379">
        <v>3</v>
      </c>
      <c r="O688" s="380">
        <v>5</v>
      </c>
      <c r="P688" s="374">
        <f>O688*E688</f>
        <v>10000</v>
      </c>
    </row>
    <row r="689" spans="1:16" x14ac:dyDescent="0.2">
      <c r="A689" s="501" t="s">
        <v>1111</v>
      </c>
      <c r="B689" s="372" t="s">
        <v>1112</v>
      </c>
      <c r="C689" s="372" t="s">
        <v>104</v>
      </c>
      <c r="D689" s="379" t="s">
        <v>1121</v>
      </c>
      <c r="E689" s="378">
        <v>2500</v>
      </c>
      <c r="F689" s="379" t="s">
        <v>2237</v>
      </c>
      <c r="G689" s="379" t="s">
        <v>2238</v>
      </c>
      <c r="H689" s="372" t="str">
        <f>VLOOKUP(F689,'[2]reporte_padron_nominal - 2021-0'!$S:$AH,15,FALSE)</f>
        <v>PSICOLOGO</v>
      </c>
      <c r="I689" s="372" t="str">
        <f>VLOOKUP(F689,'[2]reporte_padron_nominal - 2021-0'!$S:$AH,14,FALSE)</f>
        <v>Superior completo</v>
      </c>
      <c r="J689" s="372" t="str">
        <f>VLOOKUP(F689,'[2]reporte_padron_nominal - 2021-0'!$S:$AH,16,FALSE)</f>
        <v>TITULO</v>
      </c>
      <c r="K689" s="373">
        <v>1</v>
      </c>
      <c r="L689" s="379">
        <v>3</v>
      </c>
      <c r="M689" s="378">
        <f>E689*L689</f>
        <v>7500</v>
      </c>
      <c r="N689" s="379">
        <v>3</v>
      </c>
      <c r="O689" s="380">
        <v>6</v>
      </c>
      <c r="P689" s="374">
        <f>O689*E689</f>
        <v>15000</v>
      </c>
    </row>
    <row r="690" spans="1:16" x14ac:dyDescent="0.2">
      <c r="A690" s="501" t="s">
        <v>1111</v>
      </c>
      <c r="B690" s="372" t="s">
        <v>1112</v>
      </c>
      <c r="C690" s="372" t="s">
        <v>104</v>
      </c>
      <c r="D690" s="379" t="s">
        <v>1154</v>
      </c>
      <c r="E690" s="378">
        <v>2000</v>
      </c>
      <c r="F690" s="379" t="s">
        <v>2239</v>
      </c>
      <c r="G690" s="379" t="s">
        <v>2240</v>
      </c>
      <c r="H690" s="372" t="str">
        <f>VLOOKUP(F690,'[2]reporte_padron_nominal - 2021-0'!$S:$AH,15,FALSE)</f>
        <v>OBSTETRA</v>
      </c>
      <c r="I690" s="372" t="str">
        <f>VLOOKUP(F690,'[2]reporte_padron_nominal - 2021-0'!$S:$AH,14,FALSE)</f>
        <v>Superior completo</v>
      </c>
      <c r="J690" s="372" t="str">
        <f>VLOOKUP(F690,'[2]reporte_padron_nominal - 2021-0'!$S:$AH,16,FALSE)</f>
        <v>TITULO</v>
      </c>
      <c r="K690" s="373">
        <v>4</v>
      </c>
      <c r="L690" s="379">
        <v>7</v>
      </c>
      <c r="M690" s="378">
        <f>E690*L690</f>
        <v>14000</v>
      </c>
      <c r="N690" s="381"/>
      <c r="O690" s="380"/>
      <c r="P690" s="374">
        <f>O690*E690</f>
        <v>0</v>
      </c>
    </row>
    <row r="691" spans="1:16" x14ac:dyDescent="0.2">
      <c r="A691" s="501" t="s">
        <v>1111</v>
      </c>
      <c r="B691" s="372" t="s">
        <v>1112</v>
      </c>
      <c r="C691" s="372" t="s">
        <v>104</v>
      </c>
      <c r="D691" s="379" t="s">
        <v>1126</v>
      </c>
      <c r="E691" s="378">
        <v>930</v>
      </c>
      <c r="F691" s="379" t="s">
        <v>2241</v>
      </c>
      <c r="G691" s="379" t="s">
        <v>2242</v>
      </c>
      <c r="H691" s="372" t="str">
        <f>VLOOKUP(F691,'[2]reporte_padron_nominal - 2021-0'!$S:$AH,15,FALSE)</f>
        <v>TECNICO EN ENFERMERIA</v>
      </c>
      <c r="I691" s="372" t="str">
        <f>VLOOKUP(F691,'[2]reporte_padron_nominal - 2021-0'!$S:$AH,14,FALSE)</f>
        <v>Técnico superior completo</v>
      </c>
      <c r="J691" s="372" t="str">
        <f>VLOOKUP(F691,'[2]reporte_padron_nominal - 2021-0'!$S:$AH,16,FALSE)</f>
        <v>TITULO</v>
      </c>
      <c r="K691" s="373">
        <v>4</v>
      </c>
      <c r="L691" s="379">
        <v>12</v>
      </c>
      <c r="M691" s="378">
        <f>E691*L691</f>
        <v>11160</v>
      </c>
      <c r="N691" s="379">
        <v>3</v>
      </c>
      <c r="O691" s="380">
        <v>6</v>
      </c>
      <c r="P691" s="374">
        <f>O691*E691</f>
        <v>5580</v>
      </c>
    </row>
    <row r="692" spans="1:16" x14ac:dyDescent="0.2">
      <c r="A692" s="501" t="s">
        <v>1111</v>
      </c>
      <c r="B692" s="372" t="s">
        <v>1117</v>
      </c>
      <c r="C692" s="377" t="s">
        <v>104</v>
      </c>
      <c r="D692" s="372" t="s">
        <v>1118</v>
      </c>
      <c r="E692" s="374">
        <v>4000</v>
      </c>
      <c r="F692" s="372" t="s">
        <v>2243</v>
      </c>
      <c r="G692" s="372" t="s">
        <v>2244</v>
      </c>
      <c r="H692" s="372" t="s">
        <v>1118</v>
      </c>
      <c r="I692" s="372" t="s">
        <v>1116</v>
      </c>
      <c r="J692" s="372" t="s">
        <v>769</v>
      </c>
      <c r="K692" s="373">
        <v>1</v>
      </c>
      <c r="L692" s="373">
        <v>1</v>
      </c>
      <c r="M692" s="372">
        <v>2322.58</v>
      </c>
      <c r="N692" s="379">
        <v>1</v>
      </c>
      <c r="O692" s="376">
        <v>1</v>
      </c>
      <c r="P692" s="374">
        <v>1032.25</v>
      </c>
    </row>
    <row r="693" spans="1:16" x14ac:dyDescent="0.2">
      <c r="A693" s="501" t="s">
        <v>1111</v>
      </c>
      <c r="B693" s="372" t="s">
        <v>1112</v>
      </c>
      <c r="C693" s="372" t="s">
        <v>104</v>
      </c>
      <c r="D693" s="379" t="s">
        <v>1118</v>
      </c>
      <c r="E693" s="378">
        <v>2000</v>
      </c>
      <c r="F693" s="379" t="s">
        <v>2245</v>
      </c>
      <c r="G693" s="379" t="s">
        <v>2246</v>
      </c>
      <c r="H693" s="372" t="str">
        <f>VLOOKUP(F693,'[2]reporte_padron_nominal - 2021-0'!$S:$AH,15,FALSE)</f>
        <v>ENFERMERA(O)</v>
      </c>
      <c r="I693" s="372" t="str">
        <f>VLOOKUP(F693,'[2]reporte_padron_nominal - 2021-0'!$S:$AH,14,FALSE)</f>
        <v>Superior completo</v>
      </c>
      <c r="J693" s="372" t="str">
        <f>VLOOKUP(F693,'[2]reporte_padron_nominal - 2021-0'!$S:$AH,16,FALSE)</f>
        <v>TITULO</v>
      </c>
      <c r="K693" s="373">
        <v>4</v>
      </c>
      <c r="L693" s="379">
        <v>12</v>
      </c>
      <c r="M693" s="378">
        <f>E693*L693</f>
        <v>24000</v>
      </c>
      <c r="N693" s="379">
        <v>3</v>
      </c>
      <c r="O693" s="380">
        <v>6</v>
      </c>
      <c r="P693" s="374">
        <f>O693*E693</f>
        <v>12000</v>
      </c>
    </row>
    <row r="694" spans="1:16" x14ac:dyDescent="0.2">
      <c r="A694" s="501" t="s">
        <v>1111</v>
      </c>
      <c r="B694" s="372" t="s">
        <v>1117</v>
      </c>
      <c r="C694" s="377" t="s">
        <v>104</v>
      </c>
      <c r="D694" s="372" t="s">
        <v>844</v>
      </c>
      <c r="E694" s="374">
        <v>8000</v>
      </c>
      <c r="F694" s="372" t="s">
        <v>2247</v>
      </c>
      <c r="G694" s="372" t="s">
        <v>2248</v>
      </c>
      <c r="H694" s="372" t="str">
        <f>VLOOKUP(F694,'[2]reporte_padron_nominal - 2021-0'!$S:$AH,15,FALSE)</f>
        <v>MEDICO CIRUJANO</v>
      </c>
      <c r="I694" s="372" t="str">
        <f>VLOOKUP(F694,'[2]reporte_padron_nominal - 2021-0'!$S:$AH,14,FALSE)</f>
        <v>Superior completo</v>
      </c>
      <c r="J694" s="372" t="str">
        <f>VLOOKUP(F694,'[2]reporte_padron_nominal - 2021-0'!$S:$AH,16,FALSE)</f>
        <v>TITULO</v>
      </c>
      <c r="K694" s="373"/>
      <c r="L694" s="373" t="s">
        <v>719</v>
      </c>
      <c r="M694" s="372" t="s">
        <v>719</v>
      </c>
      <c r="N694" s="379">
        <v>1</v>
      </c>
      <c r="O694" s="376">
        <v>2</v>
      </c>
      <c r="P694" s="374">
        <v>16000</v>
      </c>
    </row>
    <row r="695" spans="1:16" x14ac:dyDescent="0.2">
      <c r="A695" s="501" t="s">
        <v>1111</v>
      </c>
      <c r="B695" s="372" t="s">
        <v>1112</v>
      </c>
      <c r="C695" s="372" t="s">
        <v>104</v>
      </c>
      <c r="D695" s="379" t="s">
        <v>1219</v>
      </c>
      <c r="E695" s="378">
        <v>1800</v>
      </c>
      <c r="F695" s="379" t="s">
        <v>2249</v>
      </c>
      <c r="G695" s="379" t="s">
        <v>2250</v>
      </c>
      <c r="H695" s="372" t="str">
        <f>VLOOKUP(F695,'[2]reporte_padron_nominal - 2021-0'!$S:$AH,15,FALSE)</f>
        <v>ADMINISTRADOR</v>
      </c>
      <c r="I695" s="372" t="str">
        <f>VLOOKUP(F695,'[2]reporte_padron_nominal - 2021-0'!$S:$AH,14,FALSE)</f>
        <v>Superior completo</v>
      </c>
      <c r="J695" s="372" t="str">
        <f>VLOOKUP(F695,'[2]reporte_padron_nominal - 2021-0'!$S:$AH,16,FALSE)</f>
        <v>BACHILLER</v>
      </c>
      <c r="K695" s="373">
        <v>1</v>
      </c>
      <c r="L695" s="379">
        <v>1</v>
      </c>
      <c r="M695" s="378">
        <f>E695*L695</f>
        <v>1800</v>
      </c>
      <c r="N695" s="379">
        <v>3</v>
      </c>
      <c r="O695" s="380">
        <v>4</v>
      </c>
      <c r="P695" s="374">
        <f>O695*E695</f>
        <v>7200</v>
      </c>
    </row>
    <row r="696" spans="1:16" x14ac:dyDescent="0.2">
      <c r="A696" s="501" t="s">
        <v>1111</v>
      </c>
      <c r="B696" s="372" t="s">
        <v>1112</v>
      </c>
      <c r="C696" s="372" t="s">
        <v>104</v>
      </c>
      <c r="D696" s="379" t="s">
        <v>1126</v>
      </c>
      <c r="E696" s="378">
        <v>1600</v>
      </c>
      <c r="F696" s="379" t="s">
        <v>2251</v>
      </c>
      <c r="G696" s="379" t="s">
        <v>2252</v>
      </c>
      <c r="H696" s="372" t="s">
        <v>1172</v>
      </c>
      <c r="I696" s="372" t="str">
        <f>VLOOKUP(F696,'[2]reporte_padron_nominal - 2021-0'!$S:$AH,14,FALSE)</f>
        <v>Secundaria completa</v>
      </c>
      <c r="J696" s="372">
        <f>VLOOKUP(F696,'[2]reporte_padron_nominal - 2021-0'!$S:$AH,16,FALSE)</f>
        <v>0</v>
      </c>
      <c r="K696" s="373">
        <v>4</v>
      </c>
      <c r="L696" s="379">
        <v>12</v>
      </c>
      <c r="M696" s="378">
        <f>E696*L696</f>
        <v>19200</v>
      </c>
      <c r="N696" s="379">
        <v>3</v>
      </c>
      <c r="O696" s="380">
        <v>6</v>
      </c>
      <c r="P696" s="374">
        <f>O696*E696</f>
        <v>9600</v>
      </c>
    </row>
    <row r="697" spans="1:16" x14ac:dyDescent="0.2">
      <c r="A697" s="501" t="s">
        <v>1111</v>
      </c>
      <c r="B697" s="372" t="s">
        <v>1112</v>
      </c>
      <c r="C697" s="372" t="s">
        <v>104</v>
      </c>
      <c r="D697" s="379" t="s">
        <v>1129</v>
      </c>
      <c r="E697" s="378">
        <v>1200</v>
      </c>
      <c r="F697" s="379" t="s">
        <v>2253</v>
      </c>
      <c r="G697" s="379" t="s">
        <v>2254</v>
      </c>
      <c r="H697" s="372" t="str">
        <f>VLOOKUP(F697,'[2]reporte_padron_nominal - 2021-0'!$S:$AH,15,FALSE)</f>
        <v>TECNICO EN ENFERMERIA</v>
      </c>
      <c r="I697" s="372" t="str">
        <f>VLOOKUP(F697,'[2]reporte_padron_nominal - 2021-0'!$S:$AH,14,FALSE)</f>
        <v>Técnico superior completo</v>
      </c>
      <c r="J697" s="372" t="str">
        <f>VLOOKUP(F697,'[2]reporte_padron_nominal - 2021-0'!$S:$AH,16,FALSE)</f>
        <v>TITULO</v>
      </c>
      <c r="K697" s="373">
        <v>4</v>
      </c>
      <c r="L697" s="379">
        <v>12</v>
      </c>
      <c r="M697" s="378">
        <f>E697*L697</f>
        <v>14400</v>
      </c>
      <c r="N697" s="379">
        <v>3</v>
      </c>
      <c r="O697" s="380">
        <v>6</v>
      </c>
      <c r="P697" s="374">
        <f>O697*E697</f>
        <v>7200</v>
      </c>
    </row>
    <row r="698" spans="1:16" x14ac:dyDescent="0.2">
      <c r="A698" s="501" t="s">
        <v>1111</v>
      </c>
      <c r="B698" s="372" t="s">
        <v>1117</v>
      </c>
      <c r="C698" s="377" t="s">
        <v>104</v>
      </c>
      <c r="D698" s="372" t="s">
        <v>1121</v>
      </c>
      <c r="E698" s="374">
        <v>4000</v>
      </c>
      <c r="F698" s="372" t="s">
        <v>2255</v>
      </c>
      <c r="G698" s="372" t="s">
        <v>2256</v>
      </c>
      <c r="H698" s="372" t="str">
        <f>VLOOKUP(F698,'[2]reporte_padron_nominal - 2021-0'!$S:$AH,15,FALSE)</f>
        <v>PSICOLOGO</v>
      </c>
      <c r="I698" s="372" t="str">
        <f>VLOOKUP(F698,'[2]reporte_padron_nominal - 2021-0'!$S:$AH,14,FALSE)</f>
        <v>Superior completo</v>
      </c>
      <c r="J698" s="372" t="str">
        <f>VLOOKUP(F698,'[2]reporte_padron_nominal - 2021-0'!$S:$AH,16,FALSE)</f>
        <v>TITULO</v>
      </c>
      <c r="K698" s="373">
        <v>1</v>
      </c>
      <c r="L698" s="373">
        <v>1</v>
      </c>
      <c r="M698" s="372">
        <v>2000</v>
      </c>
      <c r="N698" s="375"/>
      <c r="O698" s="376" t="s">
        <v>719</v>
      </c>
      <c r="P698" s="374" t="s">
        <v>719</v>
      </c>
    </row>
    <row r="699" spans="1:16" x14ac:dyDescent="0.2">
      <c r="A699" s="501" t="s">
        <v>1111</v>
      </c>
      <c r="B699" s="372" t="s">
        <v>1112</v>
      </c>
      <c r="C699" s="372" t="s">
        <v>104</v>
      </c>
      <c r="D699" s="379" t="s">
        <v>1270</v>
      </c>
      <c r="E699" s="378">
        <v>2500</v>
      </c>
      <c r="F699" s="379" t="s">
        <v>2257</v>
      </c>
      <c r="G699" s="379" t="s">
        <v>2258</v>
      </c>
      <c r="H699" s="372" t="str">
        <f>VLOOKUP(F699,'[2]reporte_padron_nominal - 2021-0'!$S:$AH,15,FALSE)</f>
        <v>TRABAJADOR(A) SOCIAL</v>
      </c>
      <c r="I699" s="372" t="str">
        <f>VLOOKUP(F699,'[2]reporte_padron_nominal - 2021-0'!$S:$AH,14,FALSE)</f>
        <v>Superior completo</v>
      </c>
      <c r="J699" s="372" t="str">
        <f>VLOOKUP(F699,'[2]reporte_padron_nominal - 2021-0'!$S:$AH,16,FALSE)</f>
        <v>TITULO</v>
      </c>
      <c r="K699" s="373">
        <v>3</v>
      </c>
      <c r="L699" s="379">
        <v>5</v>
      </c>
      <c r="M699" s="378">
        <f>E699*L699</f>
        <v>12500</v>
      </c>
      <c r="N699" s="381"/>
      <c r="O699" s="380"/>
      <c r="P699" s="374">
        <f>O699*E699</f>
        <v>0</v>
      </c>
    </row>
    <row r="700" spans="1:16" x14ac:dyDescent="0.2">
      <c r="A700" s="501" t="s">
        <v>1111</v>
      </c>
      <c r="B700" s="372" t="s">
        <v>1117</v>
      </c>
      <c r="C700" s="377" t="s">
        <v>104</v>
      </c>
      <c r="D700" s="372" t="s">
        <v>1118</v>
      </c>
      <c r="E700" s="374">
        <v>4000</v>
      </c>
      <c r="F700" s="372" t="s">
        <v>2259</v>
      </c>
      <c r="G700" s="372" t="s">
        <v>2260</v>
      </c>
      <c r="H700" s="372" t="str">
        <f>VLOOKUP(F700,'[2]reporte_padron_nominal - 2021-0'!$S:$AH,15,FALSE)</f>
        <v>ENFERMERA(O)</v>
      </c>
      <c r="I700" s="372" t="str">
        <f>VLOOKUP(F700,'[2]reporte_padron_nominal - 2021-0'!$S:$AH,14,FALSE)</f>
        <v>Superior completo</v>
      </c>
      <c r="J700" s="372" t="str">
        <f>VLOOKUP(F700,'[2]reporte_padron_nominal - 2021-0'!$S:$AH,16,FALSE)</f>
        <v>TITULO</v>
      </c>
      <c r="K700" s="373"/>
      <c r="L700" s="373" t="s">
        <v>719</v>
      </c>
      <c r="M700" s="372" t="s">
        <v>719</v>
      </c>
      <c r="N700" s="379">
        <v>1</v>
      </c>
      <c r="O700" s="376">
        <v>2</v>
      </c>
      <c r="P700" s="374">
        <v>8000</v>
      </c>
    </row>
    <row r="701" spans="1:16" x14ac:dyDescent="0.2">
      <c r="A701" s="501" t="s">
        <v>1111</v>
      </c>
      <c r="B701" s="372" t="s">
        <v>1112</v>
      </c>
      <c r="C701" s="372" t="s">
        <v>104</v>
      </c>
      <c r="D701" s="379" t="s">
        <v>1129</v>
      </c>
      <c r="E701" s="378">
        <v>1800</v>
      </c>
      <c r="F701" s="379" t="s">
        <v>2261</v>
      </c>
      <c r="G701" s="379" t="s">
        <v>2262</v>
      </c>
      <c r="H701" s="372" t="str">
        <f>VLOOKUP(F701,'[2]reporte_padron_nominal - 2021-0'!$S:$AH,15,FALSE)</f>
        <v>TECNICO EN ENFERMERIA</v>
      </c>
      <c r="I701" s="372" t="str">
        <f>VLOOKUP(F701,'[2]reporte_padron_nominal - 2021-0'!$S:$AH,14,FALSE)</f>
        <v>Técnico superior completo</v>
      </c>
      <c r="J701" s="372" t="s">
        <v>769</v>
      </c>
      <c r="K701" s="373">
        <v>4</v>
      </c>
      <c r="L701" s="379">
        <v>12</v>
      </c>
      <c r="M701" s="378">
        <f>E701*L701</f>
        <v>21600</v>
      </c>
      <c r="N701" s="379">
        <v>3</v>
      </c>
      <c r="O701" s="380">
        <v>6</v>
      </c>
      <c r="P701" s="374">
        <f>O701*E701</f>
        <v>10800</v>
      </c>
    </row>
    <row r="702" spans="1:16" x14ac:dyDescent="0.2">
      <c r="A702" s="501" t="s">
        <v>1111</v>
      </c>
      <c r="B702" s="372" t="s">
        <v>1112</v>
      </c>
      <c r="C702" s="372" t="s">
        <v>104</v>
      </c>
      <c r="D702" s="379" t="s">
        <v>1129</v>
      </c>
      <c r="E702" s="378">
        <v>1200</v>
      </c>
      <c r="F702" s="379" t="s">
        <v>2263</v>
      </c>
      <c r="G702" s="379" t="s">
        <v>2264</v>
      </c>
      <c r="H702" s="372" t="str">
        <f>VLOOKUP(F702,'[2]reporte_padron_nominal - 2021-0'!$S:$AH,15,FALSE)</f>
        <v>TECNICO EN ENFERMERIA</v>
      </c>
      <c r="I702" s="372" t="str">
        <f>VLOOKUP(F702,'[2]reporte_padron_nominal - 2021-0'!$S:$AH,14,FALSE)</f>
        <v>Técnico superior completo</v>
      </c>
      <c r="J702" s="372" t="str">
        <f>VLOOKUP(F702,'[2]reporte_padron_nominal - 2021-0'!$S:$AH,16,FALSE)</f>
        <v>TITULO</v>
      </c>
      <c r="K702" s="373">
        <v>4</v>
      </c>
      <c r="L702" s="379">
        <v>12</v>
      </c>
      <c r="M702" s="378">
        <f>E702*L702</f>
        <v>14400</v>
      </c>
      <c r="N702" s="379">
        <v>3</v>
      </c>
      <c r="O702" s="380">
        <v>6</v>
      </c>
      <c r="P702" s="374">
        <f>O702*E702</f>
        <v>7200</v>
      </c>
    </row>
    <row r="703" spans="1:16" x14ac:dyDescent="0.2">
      <c r="A703" s="501" t="s">
        <v>1111</v>
      </c>
      <c r="B703" s="372" t="s">
        <v>1112</v>
      </c>
      <c r="C703" s="372" t="s">
        <v>104</v>
      </c>
      <c r="D703" s="379" t="s">
        <v>1030</v>
      </c>
      <c r="E703" s="378">
        <v>1100</v>
      </c>
      <c r="F703" s="379" t="s">
        <v>2265</v>
      </c>
      <c r="G703" s="379" t="s">
        <v>2266</v>
      </c>
      <c r="H703" s="372" t="str">
        <f>VLOOKUP(F703,'[2]reporte_padron_nominal - 2021-0'!$S:$AH,15,FALSE)</f>
        <v>TECNICO EN ENFERMERIA</v>
      </c>
      <c r="I703" s="372" t="str">
        <f>VLOOKUP(F703,'[2]reporte_padron_nominal - 2021-0'!$S:$AH,14,FALSE)</f>
        <v>Técnico superior completo</v>
      </c>
      <c r="J703" s="372" t="str">
        <f>VLOOKUP(F703,'[2]reporte_padron_nominal - 2021-0'!$S:$AH,16,FALSE)</f>
        <v>TITULO</v>
      </c>
      <c r="K703" s="373">
        <v>4</v>
      </c>
      <c r="L703" s="379">
        <v>12</v>
      </c>
      <c r="M703" s="378">
        <f>E703*L703</f>
        <v>13200</v>
      </c>
      <c r="N703" s="379">
        <v>3</v>
      </c>
      <c r="O703" s="380">
        <v>6</v>
      </c>
      <c r="P703" s="374">
        <f>O703*E703</f>
        <v>6600</v>
      </c>
    </row>
    <row r="704" spans="1:16" x14ac:dyDescent="0.2">
      <c r="A704" s="501" t="s">
        <v>1111</v>
      </c>
      <c r="B704" s="372" t="s">
        <v>1117</v>
      </c>
      <c r="C704" s="377" t="s">
        <v>104</v>
      </c>
      <c r="D704" s="372" t="s">
        <v>1129</v>
      </c>
      <c r="E704" s="374">
        <v>2500</v>
      </c>
      <c r="F704" s="372" t="s">
        <v>2267</v>
      </c>
      <c r="G704" s="372" t="s">
        <v>2268</v>
      </c>
      <c r="H704" s="372" t="str">
        <f>VLOOKUP(F704,'[2]reporte_padron_nominal - 2021-0'!$S:$AH,15,FALSE)</f>
        <v>TECNICO EN ENFERMERIA</v>
      </c>
      <c r="I704" s="372" t="str">
        <f>VLOOKUP(F704,'[2]reporte_padron_nominal - 2021-0'!$S:$AH,14,FALSE)</f>
        <v>Técnico superior completo</v>
      </c>
      <c r="J704" s="372" t="str">
        <f>VLOOKUP(F704,'[2]reporte_padron_nominal - 2021-0'!$S:$AH,16,FALSE)</f>
        <v>TITULO</v>
      </c>
      <c r="K704" s="373">
        <v>1</v>
      </c>
      <c r="L704" s="373">
        <v>3</v>
      </c>
      <c r="M704" s="372">
        <v>9000</v>
      </c>
      <c r="N704" s="379">
        <v>3</v>
      </c>
      <c r="O704" s="376">
        <v>5</v>
      </c>
      <c r="P704" s="374">
        <v>12800</v>
      </c>
    </row>
    <row r="705" spans="1:16" x14ac:dyDescent="0.2">
      <c r="A705" s="501" t="s">
        <v>1111</v>
      </c>
      <c r="B705" s="372" t="s">
        <v>1117</v>
      </c>
      <c r="C705" s="377" t="s">
        <v>104</v>
      </c>
      <c r="D705" s="372" t="s">
        <v>844</v>
      </c>
      <c r="E705" s="374">
        <v>8000</v>
      </c>
      <c r="F705" s="372" t="s">
        <v>2269</v>
      </c>
      <c r="G705" s="372" t="s">
        <v>2270</v>
      </c>
      <c r="H705" s="372" t="str">
        <f>VLOOKUP(F705,'[2]reporte_padron_nominal - 2021-0'!$S:$AH,15,FALSE)</f>
        <v>MEDICO CIRUJANO</v>
      </c>
      <c r="I705" s="372" t="str">
        <f>VLOOKUP(F705,'[2]reporte_padron_nominal - 2021-0'!$S:$AH,14,FALSE)</f>
        <v>Superior completo</v>
      </c>
      <c r="J705" s="372" t="str">
        <f>VLOOKUP(F705,'[2]reporte_padron_nominal - 2021-0'!$S:$AH,16,FALSE)</f>
        <v>TITULO</v>
      </c>
      <c r="K705" s="373"/>
      <c r="L705" s="373" t="s">
        <v>719</v>
      </c>
      <c r="M705" s="372" t="s">
        <v>719</v>
      </c>
      <c r="N705" s="379">
        <v>1</v>
      </c>
      <c r="O705" s="376">
        <v>2</v>
      </c>
      <c r="P705" s="374">
        <v>9920</v>
      </c>
    </row>
    <row r="706" spans="1:16" x14ac:dyDescent="0.2">
      <c r="A706" s="501" t="s">
        <v>1111</v>
      </c>
      <c r="B706" s="372" t="s">
        <v>1112</v>
      </c>
      <c r="C706" s="372" t="s">
        <v>104</v>
      </c>
      <c r="D706" s="379" t="s">
        <v>1118</v>
      </c>
      <c r="E706" s="378">
        <v>2000</v>
      </c>
      <c r="F706" s="379" t="s">
        <v>2271</v>
      </c>
      <c r="G706" s="379" t="s">
        <v>2272</v>
      </c>
      <c r="H706" s="379" t="s">
        <v>1118</v>
      </c>
      <c r="I706" s="372" t="s">
        <v>1116</v>
      </c>
      <c r="J706" s="372" t="s">
        <v>769</v>
      </c>
      <c r="K706" s="373">
        <v>1</v>
      </c>
      <c r="L706" s="379">
        <v>3</v>
      </c>
      <c r="M706" s="378">
        <f>E706*L706</f>
        <v>6000</v>
      </c>
      <c r="N706" s="379">
        <v>3</v>
      </c>
      <c r="O706" s="380">
        <v>4</v>
      </c>
      <c r="P706" s="374">
        <f>O706*E706</f>
        <v>8000</v>
      </c>
    </row>
    <row r="707" spans="1:16" x14ac:dyDescent="0.2">
      <c r="A707" s="501" t="s">
        <v>1111</v>
      </c>
      <c r="B707" s="372" t="s">
        <v>1112</v>
      </c>
      <c r="C707" s="372" t="s">
        <v>104</v>
      </c>
      <c r="D707" s="379" t="s">
        <v>1118</v>
      </c>
      <c r="E707" s="378">
        <v>2800</v>
      </c>
      <c r="F707" s="379" t="s">
        <v>2273</v>
      </c>
      <c r="G707" s="379" t="s">
        <v>2274</v>
      </c>
      <c r="H707" s="372" t="str">
        <f>VLOOKUP(F707,'[2]reporte_padron_nominal - 2021-0'!$S:$AH,15,FALSE)</f>
        <v>ENFERMERA(O)</v>
      </c>
      <c r="I707" s="372" t="str">
        <f>VLOOKUP(F707,'[2]reporte_padron_nominal - 2021-0'!$S:$AH,14,FALSE)</f>
        <v>Superior completo</v>
      </c>
      <c r="J707" s="372" t="str">
        <f>VLOOKUP(F707,'[2]reporte_padron_nominal - 2021-0'!$S:$AH,16,FALSE)</f>
        <v>TITULO</v>
      </c>
      <c r="K707" s="373">
        <v>4</v>
      </c>
      <c r="L707" s="379">
        <v>12</v>
      </c>
      <c r="M707" s="378">
        <f>E707*L707</f>
        <v>33600</v>
      </c>
      <c r="N707" s="379">
        <v>3</v>
      </c>
      <c r="O707" s="380">
        <v>6</v>
      </c>
      <c r="P707" s="374">
        <f>O707*E707</f>
        <v>16800</v>
      </c>
    </row>
    <row r="708" spans="1:16" x14ac:dyDescent="0.2">
      <c r="A708" s="501" t="s">
        <v>1111</v>
      </c>
      <c r="B708" s="372" t="s">
        <v>1112</v>
      </c>
      <c r="C708" s="372" t="s">
        <v>104</v>
      </c>
      <c r="D708" s="379" t="s">
        <v>1118</v>
      </c>
      <c r="E708" s="378">
        <v>2000</v>
      </c>
      <c r="F708" s="379" t="s">
        <v>2275</v>
      </c>
      <c r="G708" s="379" t="s">
        <v>2276</v>
      </c>
      <c r="H708" s="379" t="s">
        <v>1118</v>
      </c>
      <c r="I708" s="372" t="s">
        <v>1116</v>
      </c>
      <c r="J708" s="372" t="s">
        <v>769</v>
      </c>
      <c r="K708" s="373">
        <v>4</v>
      </c>
      <c r="L708" s="379">
        <v>12</v>
      </c>
      <c r="M708" s="378">
        <f>E708*L708</f>
        <v>24000</v>
      </c>
      <c r="N708" s="379">
        <v>1</v>
      </c>
      <c r="O708" s="380">
        <v>1</v>
      </c>
      <c r="P708" s="374">
        <f>O708*E708</f>
        <v>2000</v>
      </c>
    </row>
    <row r="709" spans="1:16" x14ac:dyDescent="0.2">
      <c r="A709" s="501" t="s">
        <v>1111</v>
      </c>
      <c r="B709" s="372" t="s">
        <v>1112</v>
      </c>
      <c r="C709" s="372" t="s">
        <v>104</v>
      </c>
      <c r="D709" s="379" t="s">
        <v>1121</v>
      </c>
      <c r="E709" s="378">
        <v>2500</v>
      </c>
      <c r="F709" s="379" t="s">
        <v>2277</v>
      </c>
      <c r="G709" s="379" t="s">
        <v>2278</v>
      </c>
      <c r="H709" s="372" t="str">
        <f>VLOOKUP(F709,'[2]reporte_padron_nominal - 2021-0'!$S:$AH,15,FALSE)</f>
        <v>PSICOLOGO</v>
      </c>
      <c r="I709" s="372" t="str">
        <f>VLOOKUP(F709,'[2]reporte_padron_nominal - 2021-0'!$S:$AH,14,FALSE)</f>
        <v>Superior completo</v>
      </c>
      <c r="J709" s="372" t="str">
        <f>VLOOKUP(F709,'[2]reporte_padron_nominal - 2021-0'!$S:$AH,16,FALSE)</f>
        <v>TITULO</v>
      </c>
      <c r="K709" s="373">
        <v>3</v>
      </c>
      <c r="L709" s="379">
        <v>6</v>
      </c>
      <c r="M709" s="378">
        <f>E709*L709</f>
        <v>15000</v>
      </c>
      <c r="N709" s="381"/>
      <c r="O709" s="380"/>
      <c r="P709" s="374">
        <f>O709*E709</f>
        <v>0</v>
      </c>
    </row>
    <row r="710" spans="1:16" x14ac:dyDescent="0.2">
      <c r="A710" s="501" t="s">
        <v>1111</v>
      </c>
      <c r="B710" s="372" t="s">
        <v>1117</v>
      </c>
      <c r="C710" s="377" t="s">
        <v>104</v>
      </c>
      <c r="D710" s="372" t="s">
        <v>1121</v>
      </c>
      <c r="E710" s="374">
        <v>4000</v>
      </c>
      <c r="F710" s="372" t="s">
        <v>2277</v>
      </c>
      <c r="G710" s="372" t="s">
        <v>2278</v>
      </c>
      <c r="H710" s="372" t="str">
        <f>VLOOKUP(F710,'[2]reporte_padron_nominal - 2021-0'!$S:$AH,15,FALSE)</f>
        <v>PSICOLOGO</v>
      </c>
      <c r="I710" s="372" t="str">
        <f>VLOOKUP(F710,'[2]reporte_padron_nominal - 2021-0'!$S:$AH,14,FALSE)</f>
        <v>Superior completo</v>
      </c>
      <c r="J710" s="372" t="str">
        <f>VLOOKUP(F710,'[2]reporte_padron_nominal - 2021-0'!$S:$AH,16,FALSE)</f>
        <v>TITULO</v>
      </c>
      <c r="K710" s="373"/>
      <c r="L710" s="373" t="s">
        <v>719</v>
      </c>
      <c r="M710" s="372" t="s">
        <v>719</v>
      </c>
      <c r="N710" s="379">
        <v>3</v>
      </c>
      <c r="O710" s="376">
        <v>5</v>
      </c>
      <c r="P710" s="374">
        <v>18500</v>
      </c>
    </row>
    <row r="711" spans="1:16" x14ac:dyDescent="0.2">
      <c r="A711" s="501" t="s">
        <v>1111</v>
      </c>
      <c r="B711" s="372" t="s">
        <v>1117</v>
      </c>
      <c r="C711" s="377" t="s">
        <v>104</v>
      </c>
      <c r="D711" s="372" t="s">
        <v>1129</v>
      </c>
      <c r="E711" s="374">
        <v>2500</v>
      </c>
      <c r="F711" s="372" t="s">
        <v>2279</v>
      </c>
      <c r="G711" s="372" t="s">
        <v>2280</v>
      </c>
      <c r="H711" s="372" t="str">
        <f>VLOOKUP(F711,'[2]reporte_padron_nominal - 2021-0'!$S:$AH,15,FALSE)</f>
        <v>TECNICO EN ENFERMERIA</v>
      </c>
      <c r="I711" s="372" t="str">
        <f>VLOOKUP(F711,'[2]reporte_padron_nominal - 2021-0'!$S:$AH,14,FALSE)</f>
        <v>Técnico superior completo</v>
      </c>
      <c r="J711" s="372" t="s">
        <v>769</v>
      </c>
      <c r="K711" s="373"/>
      <c r="L711" s="373" t="s">
        <v>719</v>
      </c>
      <c r="M711" s="372" t="s">
        <v>719</v>
      </c>
      <c r="N711" s="379">
        <v>1</v>
      </c>
      <c r="O711" s="376">
        <v>1</v>
      </c>
      <c r="P711" s="374">
        <v>2300</v>
      </c>
    </row>
    <row r="712" spans="1:16" x14ac:dyDescent="0.2">
      <c r="A712" s="501" t="s">
        <v>1111</v>
      </c>
      <c r="B712" s="372" t="s">
        <v>1112</v>
      </c>
      <c r="C712" s="372" t="s">
        <v>104</v>
      </c>
      <c r="D712" s="379" t="s">
        <v>1219</v>
      </c>
      <c r="E712" s="378">
        <v>1800</v>
      </c>
      <c r="F712" s="379" t="s">
        <v>2281</v>
      </c>
      <c r="G712" s="379" t="s">
        <v>2282</v>
      </c>
      <c r="H712" s="372" t="str">
        <f>VLOOKUP(F712,'[2]reporte_padron_nominal - 2021-0'!$S:$AH,15,FALSE)</f>
        <v>ADMINISTRADOR</v>
      </c>
      <c r="I712" s="372" t="str">
        <f>VLOOKUP(F712,'[2]reporte_padron_nominal - 2021-0'!$S:$AH,14,FALSE)</f>
        <v>Superior completo</v>
      </c>
      <c r="J712" s="372" t="str">
        <f>VLOOKUP(F712,'[2]reporte_padron_nominal - 2021-0'!$S:$AH,16,FALSE)</f>
        <v>TITULO</v>
      </c>
      <c r="K712" s="373">
        <v>1</v>
      </c>
      <c r="L712" s="379">
        <v>2</v>
      </c>
      <c r="M712" s="378">
        <f>E712*L712</f>
        <v>3600</v>
      </c>
      <c r="N712" s="379">
        <v>3</v>
      </c>
      <c r="O712" s="380">
        <v>4</v>
      </c>
      <c r="P712" s="374">
        <f>O712*E712</f>
        <v>7200</v>
      </c>
    </row>
    <row r="713" spans="1:16" x14ac:dyDescent="0.2">
      <c r="A713" s="501" t="s">
        <v>1111</v>
      </c>
      <c r="B713" s="372" t="s">
        <v>1112</v>
      </c>
      <c r="C713" s="372" t="s">
        <v>104</v>
      </c>
      <c r="D713" s="379" t="s">
        <v>844</v>
      </c>
      <c r="E713" s="378">
        <v>3800</v>
      </c>
      <c r="F713" s="379" t="s">
        <v>2283</v>
      </c>
      <c r="G713" s="379" t="s">
        <v>2284</v>
      </c>
      <c r="H713" s="372" t="str">
        <f>VLOOKUP(F713,'[2]reporte_padron_nominal - 2021-0'!$S:$AH,15,FALSE)</f>
        <v>MEDICO CIRUJANO</v>
      </c>
      <c r="I713" s="372" t="str">
        <f>VLOOKUP(F713,'[2]reporte_padron_nominal - 2021-0'!$S:$AH,14,FALSE)</f>
        <v>Superior completo</v>
      </c>
      <c r="J713" s="372" t="str">
        <f>VLOOKUP(F713,'[2]reporte_padron_nominal - 2021-0'!$S:$AH,16,FALSE)</f>
        <v>TITULO</v>
      </c>
      <c r="K713" s="373">
        <v>4</v>
      </c>
      <c r="L713" s="379">
        <v>12</v>
      </c>
      <c r="M713" s="378">
        <f>E713*L713</f>
        <v>45600</v>
      </c>
      <c r="N713" s="379">
        <v>3</v>
      </c>
      <c r="O713" s="380">
        <v>5</v>
      </c>
      <c r="P713" s="374">
        <f>O713*E713</f>
        <v>19000</v>
      </c>
    </row>
    <row r="714" spans="1:16" x14ac:dyDescent="0.2">
      <c r="A714" s="501" t="s">
        <v>1111</v>
      </c>
      <c r="B714" s="372" t="s">
        <v>1117</v>
      </c>
      <c r="C714" s="377" t="s">
        <v>104</v>
      </c>
      <c r="D714" s="372" t="s">
        <v>844</v>
      </c>
      <c r="E714" s="374">
        <v>8000</v>
      </c>
      <c r="F714" s="372" t="s">
        <v>2283</v>
      </c>
      <c r="G714" s="372" t="s">
        <v>2284</v>
      </c>
      <c r="H714" s="372" t="str">
        <f>VLOOKUP(F714,'[2]reporte_padron_nominal - 2021-0'!$S:$AH,15,FALSE)</f>
        <v>MEDICO CIRUJANO</v>
      </c>
      <c r="I714" s="372" t="str">
        <f>VLOOKUP(F714,'[2]reporte_padron_nominal - 2021-0'!$S:$AH,14,FALSE)</f>
        <v>Superior completo</v>
      </c>
      <c r="J714" s="372" t="str">
        <f>VLOOKUP(F714,'[2]reporte_padron_nominal - 2021-0'!$S:$AH,16,FALSE)</f>
        <v>TITULO</v>
      </c>
      <c r="K714" s="373"/>
      <c r="L714" s="373" t="s">
        <v>719</v>
      </c>
      <c r="M714" s="372" t="s">
        <v>719</v>
      </c>
      <c r="N714" s="379">
        <v>1</v>
      </c>
      <c r="O714" s="376">
        <v>1</v>
      </c>
      <c r="P714" s="374">
        <v>8000</v>
      </c>
    </row>
    <row r="715" spans="1:16" x14ac:dyDescent="0.2">
      <c r="A715" s="501" t="s">
        <v>1111</v>
      </c>
      <c r="B715" s="372" t="s">
        <v>1112</v>
      </c>
      <c r="C715" s="372" t="s">
        <v>104</v>
      </c>
      <c r="D715" s="379" t="s">
        <v>1126</v>
      </c>
      <c r="E715" s="378">
        <v>930</v>
      </c>
      <c r="F715" s="379" t="s">
        <v>2285</v>
      </c>
      <c r="G715" s="379" t="s">
        <v>2286</v>
      </c>
      <c r="H715" s="372" t="str">
        <f>VLOOKUP(F715,'[2]reporte_padron_nominal - 2021-0'!$S:$AH,15,FALSE)</f>
        <v>PROFESOR DE EDUCACION INICIAL (PRE-ESCOLAR)</v>
      </c>
      <c r="I715" s="372" t="str">
        <f>VLOOKUP(F715,'[2]reporte_padron_nominal - 2021-0'!$S:$AH,14,FALSE)</f>
        <v>Superior completo</v>
      </c>
      <c r="J715" s="372" t="str">
        <f>VLOOKUP(F715,'[2]reporte_padron_nominal - 2021-0'!$S:$AH,16,FALSE)</f>
        <v>BACHILLER</v>
      </c>
      <c r="K715" s="373">
        <v>1</v>
      </c>
      <c r="L715" s="379">
        <v>3</v>
      </c>
      <c r="M715" s="378">
        <f>E715*L715</f>
        <v>2790</v>
      </c>
      <c r="N715" s="381"/>
      <c r="O715" s="380"/>
      <c r="P715" s="374">
        <f>O715*E715</f>
        <v>0</v>
      </c>
    </row>
    <row r="716" spans="1:16" x14ac:dyDescent="0.2">
      <c r="A716" s="501" t="s">
        <v>1111</v>
      </c>
      <c r="B716" s="372" t="s">
        <v>1112</v>
      </c>
      <c r="C716" s="372" t="s">
        <v>104</v>
      </c>
      <c r="D716" s="379" t="s">
        <v>1129</v>
      </c>
      <c r="E716" s="378">
        <v>1100</v>
      </c>
      <c r="F716" s="379" t="s">
        <v>2287</v>
      </c>
      <c r="G716" s="379" t="s">
        <v>2288</v>
      </c>
      <c r="H716" s="372" t="str">
        <f>VLOOKUP(F716,'[2]reporte_padron_nominal - 2021-0'!$S:$AH,15,FALSE)</f>
        <v>TECNICO EN ENFERMERIA</v>
      </c>
      <c r="I716" s="372" t="str">
        <f>VLOOKUP(F716,'[2]reporte_padron_nominal - 2021-0'!$S:$AH,14,FALSE)</f>
        <v>Técnico superior completo</v>
      </c>
      <c r="J716" s="372" t="str">
        <f>VLOOKUP(F716,'[2]reporte_padron_nominal - 2021-0'!$S:$AH,16,FALSE)</f>
        <v>TITULO</v>
      </c>
      <c r="K716" s="373">
        <v>4</v>
      </c>
      <c r="L716" s="379">
        <v>12</v>
      </c>
      <c r="M716" s="378">
        <f>E716*L716</f>
        <v>13200</v>
      </c>
      <c r="N716" s="379">
        <v>3</v>
      </c>
      <c r="O716" s="380">
        <v>6</v>
      </c>
      <c r="P716" s="374">
        <f>O716*E716</f>
        <v>6600</v>
      </c>
    </row>
    <row r="717" spans="1:16" x14ac:dyDescent="0.2">
      <c r="A717" s="501" t="s">
        <v>1111</v>
      </c>
      <c r="B717" s="372" t="s">
        <v>1117</v>
      </c>
      <c r="C717" s="377" t="s">
        <v>104</v>
      </c>
      <c r="D717" s="372" t="s">
        <v>1118</v>
      </c>
      <c r="E717" s="374">
        <v>4000</v>
      </c>
      <c r="F717" s="372" t="s">
        <v>2289</v>
      </c>
      <c r="G717" s="372" t="s">
        <v>2290</v>
      </c>
      <c r="H717" s="372" t="str">
        <f>VLOOKUP(F717,'[2]reporte_padron_nominal - 2021-0'!$S:$AH,15,FALSE)</f>
        <v>ENFERMERA(O)</v>
      </c>
      <c r="I717" s="372" t="str">
        <f>VLOOKUP(F717,'[2]reporte_padron_nominal - 2021-0'!$S:$AH,14,FALSE)</f>
        <v>Superior completo</v>
      </c>
      <c r="J717" s="372" t="str">
        <f>VLOOKUP(F717,'[2]reporte_padron_nominal - 2021-0'!$S:$AH,16,FALSE)</f>
        <v>TITULO</v>
      </c>
      <c r="K717" s="373">
        <v>1</v>
      </c>
      <c r="L717" s="373">
        <v>1</v>
      </c>
      <c r="M717" s="372">
        <v>4000</v>
      </c>
      <c r="N717" s="379">
        <v>3</v>
      </c>
      <c r="O717" s="376">
        <v>4</v>
      </c>
      <c r="P717" s="374">
        <v>13794.29</v>
      </c>
    </row>
    <row r="718" spans="1:16" x14ac:dyDescent="0.2">
      <c r="A718" s="501" t="s">
        <v>1111</v>
      </c>
      <c r="B718" s="372" t="s">
        <v>1117</v>
      </c>
      <c r="C718" s="377" t="s">
        <v>104</v>
      </c>
      <c r="D718" s="372" t="s">
        <v>1193</v>
      </c>
      <c r="E718" s="374">
        <v>2500</v>
      </c>
      <c r="F718" s="372" t="s">
        <v>2291</v>
      </c>
      <c r="G718" s="372" t="s">
        <v>2292</v>
      </c>
      <c r="H718" s="372" t="str">
        <f>VLOOKUP(F718,'[2]reporte_padron_nominal - 2021-0'!$S:$AH,15,FALSE)</f>
        <v>TECNICO EN ENFERMERIA</v>
      </c>
      <c r="I718" s="372" t="str">
        <f>VLOOKUP(F718,'[2]reporte_padron_nominal - 2021-0'!$S:$AH,14,FALSE)</f>
        <v>Técnico superior completo</v>
      </c>
      <c r="J718" s="372" t="str">
        <f>VLOOKUP(F718,'[2]reporte_padron_nominal - 2021-0'!$S:$AH,16,FALSE)</f>
        <v>EGRESADO</v>
      </c>
      <c r="K718" s="373">
        <v>1</v>
      </c>
      <c r="L718" s="373">
        <v>3</v>
      </c>
      <c r="M718" s="372">
        <v>9000</v>
      </c>
      <c r="N718" s="379">
        <v>3</v>
      </c>
      <c r="O718" s="376">
        <v>6</v>
      </c>
      <c r="P718" s="374">
        <v>15300</v>
      </c>
    </row>
    <row r="719" spans="1:16" x14ac:dyDescent="0.2">
      <c r="A719" s="501" t="s">
        <v>1111</v>
      </c>
      <c r="B719" s="372" t="s">
        <v>1112</v>
      </c>
      <c r="C719" s="377" t="s">
        <v>104</v>
      </c>
      <c r="D719" s="379" t="s">
        <v>1118</v>
      </c>
      <c r="E719" s="378">
        <v>2000</v>
      </c>
      <c r="F719" s="377" t="s">
        <v>2293</v>
      </c>
      <c r="G719" s="377" t="s">
        <v>2294</v>
      </c>
      <c r="H719" s="372" t="str">
        <f>VLOOKUP(F719,'[2]reporte_padron_nominal - 2021-0'!$S:$AH,15,FALSE)</f>
        <v>ENFERMERA(O)</v>
      </c>
      <c r="I719" s="372" t="str">
        <f>VLOOKUP(F719,'[2]reporte_padron_nominal - 2021-0'!$S:$AH,14,FALSE)</f>
        <v>Superior completo</v>
      </c>
      <c r="J719" s="372" t="str">
        <f>VLOOKUP(F719,'[2]reporte_padron_nominal - 2021-0'!$S:$AH,16,FALSE)</f>
        <v>TITULO</v>
      </c>
      <c r="K719" s="379"/>
      <c r="L719" s="379"/>
      <c r="M719" s="377"/>
      <c r="N719" s="379">
        <v>1</v>
      </c>
      <c r="O719" s="380">
        <v>1</v>
      </c>
      <c r="P719" s="374">
        <f>O719*E719</f>
        <v>2000</v>
      </c>
    </row>
    <row r="720" spans="1:16" x14ac:dyDescent="0.2">
      <c r="A720" s="501" t="s">
        <v>1111</v>
      </c>
      <c r="B720" s="372" t="s">
        <v>1112</v>
      </c>
      <c r="C720" s="372" t="s">
        <v>104</v>
      </c>
      <c r="D720" s="379" t="s">
        <v>1133</v>
      </c>
      <c r="E720" s="378">
        <v>2000</v>
      </c>
      <c r="F720" s="379" t="s">
        <v>2295</v>
      </c>
      <c r="G720" s="379" t="s">
        <v>2296</v>
      </c>
      <c r="H720" s="372" t="str">
        <f>VLOOKUP(F720,'[2]reporte_padron_nominal - 2021-0'!$S:$AH,15,FALSE)</f>
        <v>OBSTETRA</v>
      </c>
      <c r="I720" s="372" t="str">
        <f>VLOOKUP(F720,'[2]reporte_padron_nominal - 2021-0'!$S:$AH,14,FALSE)</f>
        <v>Superior completo</v>
      </c>
      <c r="J720" s="372" t="str">
        <f>VLOOKUP(F720,'[2]reporte_padron_nominal - 2021-0'!$S:$AH,16,FALSE)</f>
        <v>TITULO</v>
      </c>
      <c r="K720" s="373">
        <v>4</v>
      </c>
      <c r="L720" s="379">
        <v>12</v>
      </c>
      <c r="M720" s="378">
        <f>E720*L720</f>
        <v>24000</v>
      </c>
      <c r="N720" s="379">
        <v>3</v>
      </c>
      <c r="O720" s="380">
        <v>6</v>
      </c>
      <c r="P720" s="374">
        <f>O720*E720</f>
        <v>12000</v>
      </c>
    </row>
    <row r="721" spans="1:16" x14ac:dyDescent="0.2">
      <c r="A721" s="501" t="s">
        <v>1111</v>
      </c>
      <c r="B721" s="372" t="s">
        <v>1112</v>
      </c>
      <c r="C721" s="372" t="s">
        <v>104</v>
      </c>
      <c r="D721" s="379" t="s">
        <v>1389</v>
      </c>
      <c r="E721" s="378">
        <v>1200</v>
      </c>
      <c r="F721" s="379" t="s">
        <v>2297</v>
      </c>
      <c r="G721" s="379" t="s">
        <v>2298</v>
      </c>
      <c r="H721" s="372" t="str">
        <f>VLOOKUP(F721,'[2]reporte_padron_nominal - 2021-0'!$S:$AH,15,FALSE)</f>
        <v>TECNICO EN ENFERMERIA</v>
      </c>
      <c r="I721" s="372" t="str">
        <f>VLOOKUP(F721,'[2]reporte_padron_nominal - 2021-0'!$S:$AH,14,FALSE)</f>
        <v>Técnico superior completo</v>
      </c>
      <c r="J721" s="372" t="str">
        <f>VLOOKUP(F721,'[2]reporte_padron_nominal - 2021-0'!$S:$AH,16,FALSE)</f>
        <v>TITULO</v>
      </c>
      <c r="K721" s="373">
        <v>3</v>
      </c>
      <c r="L721" s="379">
        <v>4</v>
      </c>
      <c r="M721" s="378">
        <f>E721*L721</f>
        <v>4800</v>
      </c>
      <c r="N721" s="381"/>
      <c r="O721" s="380"/>
      <c r="P721" s="374">
        <f>O721*E721</f>
        <v>0</v>
      </c>
    </row>
    <row r="722" spans="1:16" x14ac:dyDescent="0.2">
      <c r="A722" s="501" t="s">
        <v>1111</v>
      </c>
      <c r="B722" s="372" t="s">
        <v>1117</v>
      </c>
      <c r="C722" s="377" t="s">
        <v>104</v>
      </c>
      <c r="D722" s="372" t="s">
        <v>1129</v>
      </c>
      <c r="E722" s="374">
        <v>2500</v>
      </c>
      <c r="F722" s="372" t="s">
        <v>2297</v>
      </c>
      <c r="G722" s="372" t="s">
        <v>2298</v>
      </c>
      <c r="H722" s="372" t="str">
        <f>VLOOKUP(F722,'[2]reporte_padron_nominal - 2021-0'!$S:$AH,15,FALSE)</f>
        <v>TECNICO EN ENFERMERIA</v>
      </c>
      <c r="I722" s="372" t="str">
        <f>VLOOKUP(F722,'[2]reporte_padron_nominal - 2021-0'!$S:$AH,14,FALSE)</f>
        <v>Técnico superior completo</v>
      </c>
      <c r="J722" s="372" t="str">
        <f>VLOOKUP(F722,'[2]reporte_padron_nominal - 2021-0'!$S:$AH,16,FALSE)</f>
        <v>TITULO</v>
      </c>
      <c r="K722" s="373"/>
      <c r="L722" s="373" t="s">
        <v>719</v>
      </c>
      <c r="M722" s="372" t="s">
        <v>719</v>
      </c>
      <c r="N722" s="379">
        <v>1</v>
      </c>
      <c r="O722" s="376">
        <v>1</v>
      </c>
      <c r="P722" s="374">
        <v>2300</v>
      </c>
    </row>
    <row r="723" spans="1:16" x14ac:dyDescent="0.2">
      <c r="A723" s="501" t="s">
        <v>1111</v>
      </c>
      <c r="B723" s="372" t="s">
        <v>1117</v>
      </c>
      <c r="C723" s="377" t="s">
        <v>104</v>
      </c>
      <c r="D723" s="372" t="s">
        <v>1118</v>
      </c>
      <c r="E723" s="374">
        <v>4000</v>
      </c>
      <c r="F723" s="372" t="s">
        <v>2299</v>
      </c>
      <c r="G723" s="372" t="s">
        <v>2300</v>
      </c>
      <c r="H723" s="372" t="str">
        <f>VLOOKUP(F723,'[2]reporte_padron_nominal - 2021-0'!$S:$AH,15,FALSE)</f>
        <v>ENFERMERA(O)</v>
      </c>
      <c r="I723" s="372" t="str">
        <f>VLOOKUP(F723,'[2]reporte_padron_nominal - 2021-0'!$S:$AH,14,FALSE)</f>
        <v>Superior completo</v>
      </c>
      <c r="J723" s="372" t="str">
        <f>VLOOKUP(F723,'[2]reporte_padron_nominal - 2021-0'!$S:$AH,16,FALSE)</f>
        <v>TITULO</v>
      </c>
      <c r="K723" s="373">
        <v>1</v>
      </c>
      <c r="L723" s="373">
        <v>1</v>
      </c>
      <c r="M723" s="372">
        <v>4000</v>
      </c>
      <c r="N723" s="375"/>
      <c r="O723" s="376" t="s">
        <v>719</v>
      </c>
      <c r="P723" s="374" t="s">
        <v>719</v>
      </c>
    </row>
    <row r="724" spans="1:16" x14ac:dyDescent="0.2">
      <c r="A724" s="501" t="s">
        <v>1111</v>
      </c>
      <c r="B724" s="372" t="s">
        <v>1117</v>
      </c>
      <c r="C724" s="377" t="s">
        <v>104</v>
      </c>
      <c r="D724" s="372" t="s">
        <v>1138</v>
      </c>
      <c r="E724" s="374">
        <v>4000</v>
      </c>
      <c r="F724" s="372" t="s">
        <v>2301</v>
      </c>
      <c r="G724" s="372" t="s">
        <v>2302</v>
      </c>
      <c r="H724" s="372" t="str">
        <f>VLOOKUP(F724,'[2]reporte_padron_nominal - 2021-0'!$S:$AH,15,FALSE)</f>
        <v>BIOLOGO</v>
      </c>
      <c r="I724" s="372" t="str">
        <f>VLOOKUP(F724,'[2]reporte_padron_nominal - 2021-0'!$S:$AH,14,FALSE)</f>
        <v>Superior completo</v>
      </c>
      <c r="J724" s="372" t="str">
        <f>VLOOKUP(F724,'[2]reporte_padron_nominal - 2021-0'!$S:$AH,16,FALSE)</f>
        <v>TITULO</v>
      </c>
      <c r="K724" s="373"/>
      <c r="L724" s="373" t="s">
        <v>719</v>
      </c>
      <c r="M724" s="372" t="s">
        <v>719</v>
      </c>
      <c r="N724" s="379">
        <v>1</v>
      </c>
      <c r="O724" s="376">
        <v>2</v>
      </c>
      <c r="P724" s="374">
        <v>8000</v>
      </c>
    </row>
    <row r="725" spans="1:16" x14ac:dyDescent="0.2">
      <c r="A725" s="501" t="s">
        <v>1111</v>
      </c>
      <c r="B725" s="372" t="s">
        <v>1117</v>
      </c>
      <c r="C725" s="377" t="s">
        <v>104</v>
      </c>
      <c r="D725" s="372" t="s">
        <v>1129</v>
      </c>
      <c r="E725" s="374">
        <v>2500</v>
      </c>
      <c r="F725" s="372" t="s">
        <v>2303</v>
      </c>
      <c r="G725" s="372" t="s">
        <v>2304</v>
      </c>
      <c r="H725" s="372" t="str">
        <f>VLOOKUP(F725,'[2]reporte_padron_nominal - 2021-0'!$S:$AH,15,FALSE)</f>
        <v>TECNICO EN ENFERMERIA</v>
      </c>
      <c r="I725" s="372" t="str">
        <f>VLOOKUP(F725,'[2]reporte_padron_nominal - 2021-0'!$S:$AH,14,FALSE)</f>
        <v>Técnico superior completo</v>
      </c>
      <c r="J725" s="372" t="str">
        <f>VLOOKUP(F725,'[2]reporte_padron_nominal - 2021-0'!$S:$AH,16,FALSE)</f>
        <v>TITULO</v>
      </c>
      <c r="K725" s="373">
        <v>1</v>
      </c>
      <c r="L725" s="373">
        <v>2</v>
      </c>
      <c r="M725" s="372">
        <v>6000</v>
      </c>
      <c r="N725" s="375"/>
      <c r="O725" s="376" t="s">
        <v>719</v>
      </c>
      <c r="P725" s="374" t="s">
        <v>719</v>
      </c>
    </row>
    <row r="726" spans="1:16" x14ac:dyDescent="0.2">
      <c r="A726" s="501" t="s">
        <v>1111</v>
      </c>
      <c r="B726" s="372" t="s">
        <v>1112</v>
      </c>
      <c r="C726" s="372" t="s">
        <v>104</v>
      </c>
      <c r="D726" s="379" t="s">
        <v>1118</v>
      </c>
      <c r="E726" s="378">
        <v>2100</v>
      </c>
      <c r="F726" s="379" t="s">
        <v>2305</v>
      </c>
      <c r="G726" s="379" t="s">
        <v>2306</v>
      </c>
      <c r="H726" s="372" t="str">
        <f>VLOOKUP(F726,'[2]reporte_padron_nominal - 2021-0'!$S:$AH,15,FALSE)</f>
        <v>ENFERMERA(O)</v>
      </c>
      <c r="I726" s="372" t="str">
        <f>VLOOKUP(F726,'[2]reporte_padron_nominal - 2021-0'!$S:$AH,14,FALSE)</f>
        <v>Superior completo</v>
      </c>
      <c r="J726" s="372" t="str">
        <f>VLOOKUP(F726,'[2]reporte_padron_nominal - 2021-0'!$S:$AH,16,FALSE)</f>
        <v>TITULO</v>
      </c>
      <c r="K726" s="373">
        <v>1</v>
      </c>
      <c r="L726" s="379">
        <v>1</v>
      </c>
      <c r="M726" s="378">
        <f>E726*L726</f>
        <v>2100</v>
      </c>
      <c r="N726" s="381"/>
      <c r="O726" s="380"/>
      <c r="P726" s="374">
        <f>O726*E726</f>
        <v>0</v>
      </c>
    </row>
    <row r="727" spans="1:16" x14ac:dyDescent="0.2">
      <c r="A727" s="501" t="s">
        <v>1111</v>
      </c>
      <c r="B727" s="372" t="s">
        <v>1112</v>
      </c>
      <c r="C727" s="372" t="s">
        <v>104</v>
      </c>
      <c r="D727" s="379" t="s">
        <v>2307</v>
      </c>
      <c r="E727" s="378">
        <v>2800</v>
      </c>
      <c r="F727" s="379" t="s">
        <v>2308</v>
      </c>
      <c r="G727" s="379" t="s">
        <v>2309</v>
      </c>
      <c r="H727" s="372" t="str">
        <f>VLOOKUP(F727,'[2]reporte_padron_nominal - 2021-0'!$S:$AH,15,FALSE)</f>
        <v>CONTADOR PUBLICO</v>
      </c>
      <c r="I727" s="372" t="str">
        <f>VLOOKUP(F727,'[2]reporte_padron_nominal - 2021-0'!$S:$AH,14,FALSE)</f>
        <v>Superior completo</v>
      </c>
      <c r="J727" s="372" t="str">
        <f>VLOOKUP(F727,'[2]reporte_padron_nominal - 2021-0'!$S:$AH,16,FALSE)</f>
        <v>TITULO</v>
      </c>
      <c r="K727" s="373">
        <v>4</v>
      </c>
      <c r="L727" s="379">
        <v>12</v>
      </c>
      <c r="M727" s="378">
        <f>E727*L727</f>
        <v>33600</v>
      </c>
      <c r="N727" s="379">
        <v>1</v>
      </c>
      <c r="O727" s="380">
        <v>1</v>
      </c>
      <c r="P727" s="374">
        <f>O727*E727</f>
        <v>2800</v>
      </c>
    </row>
    <row r="728" spans="1:16" x14ac:dyDescent="0.2">
      <c r="A728" s="501" t="s">
        <v>1111</v>
      </c>
      <c r="B728" s="372" t="s">
        <v>1117</v>
      </c>
      <c r="C728" s="377" t="s">
        <v>104</v>
      </c>
      <c r="D728" s="372" t="s">
        <v>1133</v>
      </c>
      <c r="E728" s="374">
        <v>4000</v>
      </c>
      <c r="F728" s="372" t="s">
        <v>2310</v>
      </c>
      <c r="G728" s="372" t="s">
        <v>2311</v>
      </c>
      <c r="H728" s="372" t="s">
        <v>1133</v>
      </c>
      <c r="I728" s="372" t="s">
        <v>1116</v>
      </c>
      <c r="J728" s="372" t="s">
        <v>769</v>
      </c>
      <c r="K728" s="373">
        <v>3</v>
      </c>
      <c r="L728" s="373">
        <v>6</v>
      </c>
      <c r="M728" s="372">
        <v>23000</v>
      </c>
      <c r="N728" s="379">
        <v>1</v>
      </c>
      <c r="O728" s="376">
        <v>1</v>
      </c>
      <c r="P728" s="374">
        <v>1280</v>
      </c>
    </row>
    <row r="729" spans="1:16" x14ac:dyDescent="0.2">
      <c r="A729" s="501" t="s">
        <v>1111</v>
      </c>
      <c r="B729" s="372" t="s">
        <v>1117</v>
      </c>
      <c r="C729" s="377" t="s">
        <v>104</v>
      </c>
      <c r="D729" s="372" t="s">
        <v>1133</v>
      </c>
      <c r="E729" s="374">
        <v>4000</v>
      </c>
      <c r="F729" s="372" t="s">
        <v>2312</v>
      </c>
      <c r="G729" s="372" t="s">
        <v>2313</v>
      </c>
      <c r="H729" s="372" t="str">
        <f>VLOOKUP(F729,'[2]reporte_padron_nominal - 2021-0'!$S:$AH,15,FALSE)</f>
        <v>OBSTETRA</v>
      </c>
      <c r="I729" s="372" t="str">
        <f>VLOOKUP(F729,'[2]reporte_padron_nominal - 2021-0'!$S:$AH,14,FALSE)</f>
        <v>Superior completo</v>
      </c>
      <c r="J729" s="372" t="str">
        <f>VLOOKUP(F729,'[2]reporte_padron_nominal - 2021-0'!$S:$AH,16,FALSE)</f>
        <v>TITULO</v>
      </c>
      <c r="K729" s="373">
        <v>3</v>
      </c>
      <c r="L729" s="373">
        <v>4</v>
      </c>
      <c r="M729" s="372">
        <v>16000</v>
      </c>
      <c r="N729" s="379">
        <v>3</v>
      </c>
      <c r="O729" s="376">
        <v>7</v>
      </c>
      <c r="P729" s="374">
        <v>22500</v>
      </c>
    </row>
    <row r="730" spans="1:16" x14ac:dyDescent="0.2">
      <c r="A730" s="501" t="s">
        <v>1111</v>
      </c>
      <c r="B730" s="372" t="s">
        <v>1112</v>
      </c>
      <c r="C730" s="372" t="s">
        <v>104</v>
      </c>
      <c r="D730" s="379" t="s">
        <v>844</v>
      </c>
      <c r="E730" s="378">
        <v>3800</v>
      </c>
      <c r="F730" s="379" t="s">
        <v>2314</v>
      </c>
      <c r="G730" s="379" t="s">
        <v>2315</v>
      </c>
      <c r="H730" s="379" t="s">
        <v>844</v>
      </c>
      <c r="I730" s="372" t="s">
        <v>1116</v>
      </c>
      <c r="J730" s="372" t="s">
        <v>769</v>
      </c>
      <c r="K730" s="373">
        <v>1</v>
      </c>
      <c r="L730" s="379">
        <v>1</v>
      </c>
      <c r="M730" s="378">
        <f>E730*L730</f>
        <v>3800</v>
      </c>
      <c r="N730" s="379">
        <v>3</v>
      </c>
      <c r="O730" s="380">
        <v>6</v>
      </c>
      <c r="P730" s="374">
        <f>O730*E730</f>
        <v>22800</v>
      </c>
    </row>
    <row r="731" spans="1:16" x14ac:dyDescent="0.2">
      <c r="A731" s="501" t="s">
        <v>1111</v>
      </c>
      <c r="B731" s="372" t="s">
        <v>1112</v>
      </c>
      <c r="C731" s="372" t="s">
        <v>104</v>
      </c>
      <c r="D731" s="379" t="s">
        <v>1263</v>
      </c>
      <c r="E731" s="378">
        <v>2500</v>
      </c>
      <c r="F731" s="379" t="s">
        <v>2316</v>
      </c>
      <c r="G731" s="379" t="s">
        <v>2317</v>
      </c>
      <c r="H731" s="372" t="str">
        <f>VLOOKUP(F731,'[2]reporte_padron_nominal - 2021-0'!$S:$AH,15,FALSE)</f>
        <v>CIRUJANO DENTISTA</v>
      </c>
      <c r="I731" s="372" t="str">
        <f>VLOOKUP(F731,'[2]reporte_padron_nominal - 2021-0'!$S:$AH,14,FALSE)</f>
        <v>Superior completo</v>
      </c>
      <c r="J731" s="372" t="str">
        <f>VLOOKUP(F731,'[2]reporte_padron_nominal - 2021-0'!$S:$AH,16,FALSE)</f>
        <v>TITULO</v>
      </c>
      <c r="K731" s="373">
        <v>4</v>
      </c>
      <c r="L731" s="379">
        <v>8</v>
      </c>
      <c r="M731" s="378">
        <f>E731*L731</f>
        <v>20000</v>
      </c>
      <c r="N731" s="381"/>
      <c r="O731" s="380"/>
      <c r="P731" s="374">
        <f>O731*E731</f>
        <v>0</v>
      </c>
    </row>
    <row r="732" spans="1:16" x14ac:dyDescent="0.2">
      <c r="A732" s="382" t="s">
        <v>2318</v>
      </c>
      <c r="B732" s="383"/>
      <c r="C732" s="383"/>
      <c r="D732" s="384"/>
      <c r="E732" s="383"/>
      <c r="F732" s="383"/>
      <c r="G732" s="385"/>
      <c r="H732" s="386"/>
      <c r="I732" s="386"/>
      <c r="J732" s="383"/>
      <c r="K732" s="387"/>
      <c r="L732" s="387"/>
      <c r="M732" s="383"/>
      <c r="N732" s="387"/>
      <c r="O732" s="387"/>
      <c r="P732" s="383"/>
    </row>
    <row r="733" spans="1:16" x14ac:dyDescent="0.2">
      <c r="A733" s="372" t="s">
        <v>720</v>
      </c>
      <c r="B733" s="372" t="s">
        <v>1112</v>
      </c>
      <c r="C733" s="372" t="s">
        <v>104</v>
      </c>
      <c r="D733" s="372" t="s">
        <v>2319</v>
      </c>
      <c r="E733" s="372">
        <v>1350</v>
      </c>
      <c r="F733" s="372" t="s">
        <v>2320</v>
      </c>
      <c r="G733" s="372" t="s">
        <v>2321</v>
      </c>
      <c r="H733" s="372" t="s">
        <v>2322</v>
      </c>
      <c r="I733" s="372" t="s">
        <v>1068</v>
      </c>
      <c r="J733" s="372" t="s">
        <v>2323</v>
      </c>
      <c r="K733" s="373">
        <v>1</v>
      </c>
      <c r="L733" s="373">
        <v>2</v>
      </c>
      <c r="M733" s="373">
        <f>+E733*L733</f>
        <v>2700</v>
      </c>
      <c r="N733" s="373">
        <v>2</v>
      </c>
      <c r="O733" s="373">
        <v>6</v>
      </c>
      <c r="P733" s="373">
        <f>+O733*E733</f>
        <v>8100</v>
      </c>
    </row>
    <row r="734" spans="1:16" x14ac:dyDescent="0.2">
      <c r="A734" s="372" t="s">
        <v>720</v>
      </c>
      <c r="B734" s="372" t="s">
        <v>1112</v>
      </c>
      <c r="C734" s="372" t="s">
        <v>104</v>
      </c>
      <c r="D734" s="372" t="s">
        <v>2324</v>
      </c>
      <c r="E734" s="372">
        <v>1350</v>
      </c>
      <c r="F734" s="372" t="s">
        <v>2325</v>
      </c>
      <c r="G734" s="372" t="s">
        <v>2326</v>
      </c>
      <c r="H734" s="372" t="s">
        <v>2327</v>
      </c>
      <c r="I734" s="372" t="s">
        <v>1068</v>
      </c>
      <c r="J734" s="372" t="s">
        <v>2323</v>
      </c>
      <c r="K734" s="373">
        <v>4</v>
      </c>
      <c r="L734" s="373">
        <v>12</v>
      </c>
      <c r="M734" s="373">
        <f t="shared" ref="M734:M752" si="20">+E734*L734</f>
        <v>16200</v>
      </c>
      <c r="N734" s="373">
        <v>2</v>
      </c>
      <c r="O734" s="373">
        <v>5</v>
      </c>
      <c r="P734" s="373">
        <f t="shared" ref="P734:P750" si="21">+O734*E734</f>
        <v>6750</v>
      </c>
    </row>
    <row r="735" spans="1:16" x14ac:dyDescent="0.2">
      <c r="A735" s="372" t="s">
        <v>720</v>
      </c>
      <c r="B735" s="372" t="s">
        <v>1112</v>
      </c>
      <c r="C735" s="372" t="s">
        <v>104</v>
      </c>
      <c r="D735" s="372" t="s">
        <v>2328</v>
      </c>
      <c r="E735" s="372">
        <v>1500</v>
      </c>
      <c r="F735" s="372" t="s">
        <v>2329</v>
      </c>
      <c r="G735" s="372" t="s">
        <v>2330</v>
      </c>
      <c r="H735" s="372" t="s">
        <v>2331</v>
      </c>
      <c r="I735" s="372" t="s">
        <v>1068</v>
      </c>
      <c r="J735" s="372" t="s">
        <v>2323</v>
      </c>
      <c r="K735" s="373">
        <v>2</v>
      </c>
      <c r="L735" s="373">
        <v>6</v>
      </c>
      <c r="M735" s="373">
        <f t="shared" si="20"/>
        <v>9000</v>
      </c>
      <c r="N735" s="373">
        <v>2</v>
      </c>
      <c r="O735" s="373">
        <v>6</v>
      </c>
      <c r="P735" s="373">
        <f t="shared" si="21"/>
        <v>9000</v>
      </c>
    </row>
    <row r="736" spans="1:16" x14ac:dyDescent="0.2">
      <c r="A736" s="372" t="s">
        <v>720</v>
      </c>
      <c r="B736" s="372" t="s">
        <v>1112</v>
      </c>
      <c r="C736" s="372" t="s">
        <v>104</v>
      </c>
      <c r="D736" s="372" t="s">
        <v>2328</v>
      </c>
      <c r="E736" s="372">
        <v>1500</v>
      </c>
      <c r="F736" s="372" t="s">
        <v>2332</v>
      </c>
      <c r="G736" s="372" t="s">
        <v>2333</v>
      </c>
      <c r="H736" s="372" t="s">
        <v>2334</v>
      </c>
      <c r="I736" s="372" t="s">
        <v>2335</v>
      </c>
      <c r="J736" s="372" t="s">
        <v>2323</v>
      </c>
      <c r="K736" s="373"/>
      <c r="L736" s="373"/>
      <c r="M736" s="373">
        <f t="shared" si="20"/>
        <v>0</v>
      </c>
      <c r="N736" s="373">
        <v>2</v>
      </c>
      <c r="O736" s="373">
        <v>5</v>
      </c>
      <c r="P736" s="373">
        <f t="shared" si="21"/>
        <v>7500</v>
      </c>
    </row>
    <row r="737" spans="1:16" x14ac:dyDescent="0.2">
      <c r="A737" s="372" t="s">
        <v>720</v>
      </c>
      <c r="B737" s="372" t="s">
        <v>1112</v>
      </c>
      <c r="C737" s="372" t="s">
        <v>104</v>
      </c>
      <c r="D737" s="372" t="s">
        <v>1060</v>
      </c>
      <c r="E737" s="372">
        <v>1500</v>
      </c>
      <c r="F737" s="372" t="s">
        <v>2336</v>
      </c>
      <c r="G737" s="372" t="s">
        <v>2337</v>
      </c>
      <c r="H737" s="372" t="s">
        <v>1060</v>
      </c>
      <c r="I737" s="372" t="s">
        <v>1055</v>
      </c>
      <c r="J737" s="372" t="s">
        <v>2323</v>
      </c>
      <c r="K737" s="373">
        <v>2</v>
      </c>
      <c r="L737" s="373">
        <v>5</v>
      </c>
      <c r="M737" s="373">
        <f t="shared" si="20"/>
        <v>7500</v>
      </c>
      <c r="N737" s="373">
        <v>2</v>
      </c>
      <c r="O737" s="373">
        <v>6</v>
      </c>
      <c r="P737" s="373">
        <f t="shared" si="21"/>
        <v>9000</v>
      </c>
    </row>
    <row r="738" spans="1:16" x14ac:dyDescent="0.2">
      <c r="A738" s="372" t="s">
        <v>720</v>
      </c>
      <c r="B738" s="372" t="s">
        <v>1112</v>
      </c>
      <c r="C738" s="372" t="s">
        <v>104</v>
      </c>
      <c r="D738" s="372" t="s">
        <v>2328</v>
      </c>
      <c r="E738" s="372">
        <v>1500</v>
      </c>
      <c r="F738" s="372" t="s">
        <v>2338</v>
      </c>
      <c r="G738" s="372" t="s">
        <v>2339</v>
      </c>
      <c r="H738" s="372" t="s">
        <v>2340</v>
      </c>
      <c r="I738" s="372" t="s">
        <v>1055</v>
      </c>
      <c r="J738" s="372" t="s">
        <v>2323</v>
      </c>
      <c r="K738" s="373">
        <v>3</v>
      </c>
      <c r="L738" s="373">
        <v>7</v>
      </c>
      <c r="M738" s="373">
        <f t="shared" si="20"/>
        <v>10500</v>
      </c>
      <c r="N738" s="373">
        <v>1</v>
      </c>
      <c r="O738" s="373">
        <v>2</v>
      </c>
      <c r="P738" s="373">
        <f t="shared" si="21"/>
        <v>3000</v>
      </c>
    </row>
    <row r="739" spans="1:16" x14ac:dyDescent="0.2">
      <c r="A739" s="372" t="s">
        <v>720</v>
      </c>
      <c r="B739" s="372" t="s">
        <v>1112</v>
      </c>
      <c r="C739" s="372" t="s">
        <v>104</v>
      </c>
      <c r="D739" s="372" t="s">
        <v>1151</v>
      </c>
      <c r="E739" s="372">
        <v>1050</v>
      </c>
      <c r="F739" s="372" t="s">
        <v>2341</v>
      </c>
      <c r="G739" s="372" t="s">
        <v>2342</v>
      </c>
      <c r="H739" s="372" t="s">
        <v>2343</v>
      </c>
      <c r="I739" s="372" t="s">
        <v>2344</v>
      </c>
      <c r="J739" s="372" t="s">
        <v>2323</v>
      </c>
      <c r="K739" s="373">
        <v>4</v>
      </c>
      <c r="L739" s="373">
        <v>12</v>
      </c>
      <c r="M739" s="373">
        <f t="shared" si="20"/>
        <v>12600</v>
      </c>
      <c r="N739" s="373">
        <v>2</v>
      </c>
      <c r="O739" s="373">
        <v>6</v>
      </c>
      <c r="P739" s="373">
        <f t="shared" si="21"/>
        <v>6300</v>
      </c>
    </row>
    <row r="740" spans="1:16" x14ac:dyDescent="0.2">
      <c r="A740" s="372" t="s">
        <v>720</v>
      </c>
      <c r="B740" s="372" t="s">
        <v>1112</v>
      </c>
      <c r="C740" s="372" t="s">
        <v>104</v>
      </c>
      <c r="D740" s="372" t="s">
        <v>2345</v>
      </c>
      <c r="E740" s="372">
        <v>1050</v>
      </c>
      <c r="F740" s="372" t="s">
        <v>2346</v>
      </c>
      <c r="G740" s="372" t="s">
        <v>2347</v>
      </c>
      <c r="H740" s="372" t="s">
        <v>2348</v>
      </c>
      <c r="I740" s="372" t="s">
        <v>2349</v>
      </c>
      <c r="J740" s="372" t="s">
        <v>2323</v>
      </c>
      <c r="K740" s="373">
        <v>1</v>
      </c>
      <c r="L740" s="373">
        <v>2</v>
      </c>
      <c r="M740" s="373">
        <f t="shared" si="20"/>
        <v>2100</v>
      </c>
      <c r="N740" s="373">
        <v>2</v>
      </c>
      <c r="O740" s="373">
        <v>6</v>
      </c>
      <c r="P740" s="373">
        <f t="shared" si="21"/>
        <v>6300</v>
      </c>
    </row>
    <row r="741" spans="1:16" x14ac:dyDescent="0.2">
      <c r="A741" s="372" t="s">
        <v>720</v>
      </c>
      <c r="B741" s="372" t="s">
        <v>1112</v>
      </c>
      <c r="C741" s="372" t="s">
        <v>104</v>
      </c>
      <c r="D741" s="372" t="s">
        <v>1151</v>
      </c>
      <c r="E741" s="372">
        <v>1050</v>
      </c>
      <c r="F741" s="372" t="s">
        <v>2350</v>
      </c>
      <c r="G741" s="372" t="s">
        <v>2351</v>
      </c>
      <c r="H741" s="372" t="s">
        <v>2352</v>
      </c>
      <c r="I741" s="372" t="s">
        <v>1055</v>
      </c>
      <c r="J741" s="372" t="s">
        <v>2323</v>
      </c>
      <c r="K741" s="373">
        <v>1</v>
      </c>
      <c r="L741" s="373">
        <v>2</v>
      </c>
      <c r="M741" s="373">
        <f t="shared" si="20"/>
        <v>2100</v>
      </c>
      <c r="N741" s="373">
        <v>2</v>
      </c>
      <c r="O741" s="373">
        <v>6</v>
      </c>
      <c r="P741" s="373">
        <f t="shared" si="21"/>
        <v>6300</v>
      </c>
    </row>
    <row r="742" spans="1:16" x14ac:dyDescent="0.2">
      <c r="A742" s="372" t="s">
        <v>720</v>
      </c>
      <c r="B742" s="372" t="s">
        <v>1112</v>
      </c>
      <c r="C742" s="372" t="s">
        <v>104</v>
      </c>
      <c r="D742" s="372" t="s">
        <v>2353</v>
      </c>
      <c r="E742" s="372">
        <v>930</v>
      </c>
      <c r="F742" s="372" t="s">
        <v>2354</v>
      </c>
      <c r="G742" s="372" t="s">
        <v>2355</v>
      </c>
      <c r="H742" s="372" t="s">
        <v>2356</v>
      </c>
      <c r="I742" s="372" t="s">
        <v>2357</v>
      </c>
      <c r="J742" s="372" t="s">
        <v>2323</v>
      </c>
      <c r="K742" s="373">
        <v>4</v>
      </c>
      <c r="L742" s="373">
        <v>12</v>
      </c>
      <c r="M742" s="373">
        <f t="shared" si="20"/>
        <v>11160</v>
      </c>
      <c r="N742" s="373">
        <v>2</v>
      </c>
      <c r="O742" s="373">
        <v>6</v>
      </c>
      <c r="P742" s="373">
        <f t="shared" si="21"/>
        <v>5580</v>
      </c>
    </row>
    <row r="743" spans="1:16" x14ac:dyDescent="0.2">
      <c r="A743" s="372" t="s">
        <v>720</v>
      </c>
      <c r="B743" s="372" t="s">
        <v>1112</v>
      </c>
      <c r="C743" s="372" t="s">
        <v>104</v>
      </c>
      <c r="D743" s="372" t="s">
        <v>2358</v>
      </c>
      <c r="E743" s="372">
        <v>1050</v>
      </c>
      <c r="F743" s="372" t="s">
        <v>2359</v>
      </c>
      <c r="G743" s="372" t="s">
        <v>2360</v>
      </c>
      <c r="H743" s="372" t="s">
        <v>2361</v>
      </c>
      <c r="I743" s="372"/>
      <c r="J743" s="372" t="s">
        <v>2323</v>
      </c>
      <c r="K743" s="373">
        <v>4</v>
      </c>
      <c r="L743" s="373">
        <v>12</v>
      </c>
      <c r="M743" s="373">
        <f t="shared" si="20"/>
        <v>12600</v>
      </c>
      <c r="N743" s="373">
        <v>2</v>
      </c>
      <c r="O743" s="373">
        <v>6</v>
      </c>
      <c r="P743" s="373">
        <f t="shared" si="21"/>
        <v>6300</v>
      </c>
    </row>
    <row r="744" spans="1:16" x14ac:dyDescent="0.2">
      <c r="A744" s="372" t="s">
        <v>720</v>
      </c>
      <c r="B744" s="372" t="s">
        <v>1112</v>
      </c>
      <c r="C744" s="372" t="s">
        <v>104</v>
      </c>
      <c r="D744" s="372" t="s">
        <v>2362</v>
      </c>
      <c r="E744" s="372">
        <v>1350</v>
      </c>
      <c r="F744" s="372" t="s">
        <v>2363</v>
      </c>
      <c r="G744" s="372" t="s">
        <v>2364</v>
      </c>
      <c r="H744" s="372" t="s">
        <v>2340</v>
      </c>
      <c r="I744" s="372" t="s">
        <v>1068</v>
      </c>
      <c r="J744" s="372" t="s">
        <v>2323</v>
      </c>
      <c r="K744" s="373">
        <v>4</v>
      </c>
      <c r="L744" s="373">
        <v>12</v>
      </c>
      <c r="M744" s="373">
        <f t="shared" si="20"/>
        <v>16200</v>
      </c>
      <c r="N744" s="373">
        <v>2</v>
      </c>
      <c r="O744" s="373">
        <v>6</v>
      </c>
      <c r="P744" s="373">
        <f t="shared" si="21"/>
        <v>8100</v>
      </c>
    </row>
    <row r="745" spans="1:16" x14ac:dyDescent="0.2">
      <c r="A745" s="372" t="s">
        <v>720</v>
      </c>
      <c r="B745" s="372" t="s">
        <v>1112</v>
      </c>
      <c r="C745" s="372" t="s">
        <v>104</v>
      </c>
      <c r="D745" s="372" t="s">
        <v>2358</v>
      </c>
      <c r="E745" s="372">
        <v>1050</v>
      </c>
      <c r="F745" s="372" t="s">
        <v>2365</v>
      </c>
      <c r="G745" s="372" t="s">
        <v>2366</v>
      </c>
      <c r="H745" s="372" t="s">
        <v>2361</v>
      </c>
      <c r="I745" s="372" t="s">
        <v>1055</v>
      </c>
      <c r="J745" s="372" t="s">
        <v>2323</v>
      </c>
      <c r="K745" s="373">
        <v>1</v>
      </c>
      <c r="L745" s="373">
        <v>2</v>
      </c>
      <c r="M745" s="373">
        <f t="shared" si="20"/>
        <v>2100</v>
      </c>
      <c r="N745" s="373"/>
      <c r="O745" s="373"/>
      <c r="P745" s="373">
        <f t="shared" si="21"/>
        <v>0</v>
      </c>
    </row>
    <row r="746" spans="1:16" x14ac:dyDescent="0.2">
      <c r="A746" s="372" t="s">
        <v>720</v>
      </c>
      <c r="B746" s="372" t="s">
        <v>1112</v>
      </c>
      <c r="C746" s="372" t="s">
        <v>104</v>
      </c>
      <c r="D746" s="372" t="s">
        <v>2362</v>
      </c>
      <c r="E746" s="372">
        <v>1350</v>
      </c>
      <c r="F746" s="372" t="s">
        <v>2367</v>
      </c>
      <c r="G746" s="372" t="s">
        <v>2368</v>
      </c>
      <c r="H746" s="372" t="s">
        <v>2369</v>
      </c>
      <c r="I746" s="372" t="s">
        <v>1068</v>
      </c>
      <c r="J746" s="372" t="s">
        <v>2323</v>
      </c>
      <c r="K746" s="373">
        <v>4</v>
      </c>
      <c r="L746" s="373">
        <v>12</v>
      </c>
      <c r="M746" s="373">
        <f t="shared" si="20"/>
        <v>16200</v>
      </c>
      <c r="N746" s="373">
        <v>2</v>
      </c>
      <c r="O746" s="373">
        <v>6</v>
      </c>
      <c r="P746" s="373">
        <f t="shared" si="21"/>
        <v>8100</v>
      </c>
    </row>
    <row r="747" spans="1:16" x14ac:dyDescent="0.2">
      <c r="A747" s="372" t="s">
        <v>720</v>
      </c>
      <c r="B747" s="372" t="s">
        <v>1112</v>
      </c>
      <c r="C747" s="372" t="s">
        <v>104</v>
      </c>
      <c r="D747" s="372" t="s">
        <v>2358</v>
      </c>
      <c r="E747" s="372">
        <v>1050</v>
      </c>
      <c r="F747" s="372" t="s">
        <v>2370</v>
      </c>
      <c r="G747" s="372" t="s">
        <v>2371</v>
      </c>
      <c r="H747" s="372" t="s">
        <v>2361</v>
      </c>
      <c r="I747" s="372" t="s">
        <v>1055</v>
      </c>
      <c r="J747" s="372" t="s">
        <v>2323</v>
      </c>
      <c r="K747" s="373">
        <v>4</v>
      </c>
      <c r="L747" s="373">
        <v>12</v>
      </c>
      <c r="M747" s="373">
        <f t="shared" si="20"/>
        <v>12600</v>
      </c>
      <c r="N747" s="373">
        <v>2</v>
      </c>
      <c r="O747" s="373">
        <v>6</v>
      </c>
      <c r="P747" s="373">
        <f t="shared" si="21"/>
        <v>6300</v>
      </c>
    </row>
    <row r="748" spans="1:16" x14ac:dyDescent="0.2">
      <c r="A748" s="372" t="s">
        <v>720</v>
      </c>
      <c r="B748" s="372" t="s">
        <v>1112</v>
      </c>
      <c r="C748" s="372" t="s">
        <v>104</v>
      </c>
      <c r="D748" s="372" t="s">
        <v>2353</v>
      </c>
      <c r="E748" s="372">
        <v>930</v>
      </c>
      <c r="F748" s="372" t="s">
        <v>2372</v>
      </c>
      <c r="G748" s="372" t="s">
        <v>2373</v>
      </c>
      <c r="H748" s="372" t="s">
        <v>2356</v>
      </c>
      <c r="I748" s="372" t="s">
        <v>2357</v>
      </c>
      <c r="J748" s="372" t="s">
        <v>2323</v>
      </c>
      <c r="K748" s="373">
        <v>4</v>
      </c>
      <c r="L748" s="373">
        <v>12</v>
      </c>
      <c r="M748" s="373">
        <f t="shared" si="20"/>
        <v>11160</v>
      </c>
      <c r="N748" s="373">
        <v>2</v>
      </c>
      <c r="O748" s="373">
        <v>6</v>
      </c>
      <c r="P748" s="373">
        <f t="shared" si="21"/>
        <v>5580</v>
      </c>
    </row>
    <row r="749" spans="1:16" x14ac:dyDescent="0.2">
      <c r="A749" s="372" t="s">
        <v>720</v>
      </c>
      <c r="B749" s="372" t="s">
        <v>1112</v>
      </c>
      <c r="C749" s="372" t="s">
        <v>104</v>
      </c>
      <c r="D749" s="372" t="s">
        <v>2353</v>
      </c>
      <c r="E749" s="372">
        <v>930</v>
      </c>
      <c r="F749" s="372" t="s">
        <v>2374</v>
      </c>
      <c r="G749" s="372" t="s">
        <v>2375</v>
      </c>
      <c r="H749" s="372" t="s">
        <v>2334</v>
      </c>
      <c r="I749" s="372" t="s">
        <v>1068</v>
      </c>
      <c r="J749" s="372" t="s">
        <v>2323</v>
      </c>
      <c r="K749" s="373">
        <v>0</v>
      </c>
      <c r="L749" s="373">
        <v>0</v>
      </c>
      <c r="M749" s="373">
        <f t="shared" si="20"/>
        <v>0</v>
      </c>
      <c r="N749" s="373">
        <v>2</v>
      </c>
      <c r="O749" s="373">
        <v>4</v>
      </c>
      <c r="P749" s="373">
        <f t="shared" si="21"/>
        <v>3720</v>
      </c>
    </row>
    <row r="750" spans="1:16" x14ac:dyDescent="0.2">
      <c r="A750" s="372" t="s">
        <v>720</v>
      </c>
      <c r="B750" s="372" t="s">
        <v>1112</v>
      </c>
      <c r="C750" s="372" t="s">
        <v>104</v>
      </c>
      <c r="D750" s="372" t="s">
        <v>1151</v>
      </c>
      <c r="E750" s="372">
        <v>1050</v>
      </c>
      <c r="F750" s="372" t="s">
        <v>2376</v>
      </c>
      <c r="G750" s="372" t="s">
        <v>2377</v>
      </c>
      <c r="H750" s="372" t="s">
        <v>2378</v>
      </c>
      <c r="I750" s="372" t="s">
        <v>870</v>
      </c>
      <c r="J750" s="372" t="s">
        <v>2323</v>
      </c>
      <c r="K750" s="373">
        <v>1</v>
      </c>
      <c r="L750" s="373">
        <v>2</v>
      </c>
      <c r="M750" s="373">
        <f t="shared" si="20"/>
        <v>2100</v>
      </c>
      <c r="N750" s="373">
        <v>2</v>
      </c>
      <c r="O750" s="373">
        <v>6</v>
      </c>
      <c r="P750" s="373">
        <f t="shared" si="21"/>
        <v>6300</v>
      </c>
    </row>
    <row r="751" spans="1:16" x14ac:dyDescent="0.2">
      <c r="A751" s="372" t="s">
        <v>720</v>
      </c>
      <c r="B751" s="372" t="s">
        <v>1112</v>
      </c>
      <c r="C751" s="372" t="s">
        <v>104</v>
      </c>
      <c r="D751" s="372" t="s">
        <v>2362</v>
      </c>
      <c r="E751" s="372">
        <v>1500</v>
      </c>
      <c r="F751" s="372">
        <v>31192958</v>
      </c>
      <c r="G751" s="372" t="s">
        <v>2379</v>
      </c>
      <c r="H751" s="372" t="s">
        <v>801</v>
      </c>
      <c r="I751" s="372" t="s">
        <v>1055</v>
      </c>
      <c r="J751" s="372" t="s">
        <v>2323</v>
      </c>
      <c r="K751" s="373">
        <v>2</v>
      </c>
      <c r="L751" s="373">
        <v>6</v>
      </c>
      <c r="M751" s="372">
        <f t="shared" si="20"/>
        <v>9000</v>
      </c>
      <c r="N751" s="375"/>
      <c r="O751" s="375"/>
      <c r="P751" s="375"/>
    </row>
    <row r="752" spans="1:16" x14ac:dyDescent="0.2">
      <c r="A752" s="372" t="s">
        <v>720</v>
      </c>
      <c r="B752" s="372" t="s">
        <v>1112</v>
      </c>
      <c r="C752" s="372" t="s">
        <v>104</v>
      </c>
      <c r="D752" s="372" t="s">
        <v>2362</v>
      </c>
      <c r="E752" s="372">
        <v>1500</v>
      </c>
      <c r="F752" s="372">
        <v>31172602</v>
      </c>
      <c r="G752" s="372" t="s">
        <v>2380</v>
      </c>
      <c r="H752" s="372" t="s">
        <v>801</v>
      </c>
      <c r="I752" s="372" t="s">
        <v>1055</v>
      </c>
      <c r="J752" s="372" t="s">
        <v>2323</v>
      </c>
      <c r="K752" s="373">
        <v>1</v>
      </c>
      <c r="L752" s="373">
        <v>1</v>
      </c>
      <c r="M752" s="372">
        <f t="shared" si="20"/>
        <v>1500</v>
      </c>
      <c r="N752" s="375"/>
      <c r="O752" s="375"/>
      <c r="P752" s="375"/>
    </row>
    <row r="753" spans="1:16" x14ac:dyDescent="0.2">
      <c r="A753" s="372" t="s">
        <v>720</v>
      </c>
      <c r="B753" s="372" t="s">
        <v>1112</v>
      </c>
      <c r="C753" s="372" t="s">
        <v>104</v>
      </c>
      <c r="D753" s="372" t="s">
        <v>1151</v>
      </c>
      <c r="E753" s="372">
        <v>1050</v>
      </c>
      <c r="F753" s="372">
        <v>70773689</v>
      </c>
      <c r="G753" s="372" t="s">
        <v>2381</v>
      </c>
      <c r="H753" s="372" t="s">
        <v>2331</v>
      </c>
      <c r="I753" s="372" t="s">
        <v>2344</v>
      </c>
      <c r="J753" s="372" t="s">
        <v>2323</v>
      </c>
      <c r="K753" s="373">
        <v>2</v>
      </c>
      <c r="L753" s="373">
        <v>6</v>
      </c>
      <c r="M753" s="373">
        <f>+E751*L753</f>
        <v>9000</v>
      </c>
      <c r="N753" s="375"/>
      <c r="O753" s="375"/>
      <c r="P753" s="375"/>
    </row>
    <row r="754" spans="1:16" x14ac:dyDescent="0.2">
      <c r="A754" s="372" t="s">
        <v>720</v>
      </c>
      <c r="B754" s="372" t="s">
        <v>1112</v>
      </c>
      <c r="C754" s="372" t="s">
        <v>104</v>
      </c>
      <c r="D754" s="372" t="s">
        <v>1151</v>
      </c>
      <c r="E754" s="372">
        <v>1200</v>
      </c>
      <c r="F754" s="372">
        <v>31185161</v>
      </c>
      <c r="G754" s="372" t="s">
        <v>2382</v>
      </c>
      <c r="H754" s="372" t="s">
        <v>2331</v>
      </c>
      <c r="I754" s="372" t="s">
        <v>2349</v>
      </c>
      <c r="J754" s="372" t="s">
        <v>2323</v>
      </c>
      <c r="K754" s="373">
        <v>1</v>
      </c>
      <c r="L754" s="373">
        <v>1</v>
      </c>
      <c r="M754" s="373">
        <v>805</v>
      </c>
      <c r="N754" s="375"/>
      <c r="O754" s="375"/>
      <c r="P754" s="375"/>
    </row>
    <row r="755" spans="1:16" x14ac:dyDescent="0.2">
      <c r="A755" s="372" t="s">
        <v>720</v>
      </c>
      <c r="B755" s="372" t="s">
        <v>1112</v>
      </c>
      <c r="C755" s="372" t="s">
        <v>104</v>
      </c>
      <c r="D755" s="372" t="s">
        <v>1151</v>
      </c>
      <c r="E755" s="372">
        <v>1200</v>
      </c>
      <c r="F755" s="372">
        <v>48586890</v>
      </c>
      <c r="G755" s="372" t="s">
        <v>2383</v>
      </c>
      <c r="H755" s="372" t="s">
        <v>2331</v>
      </c>
      <c r="I755" s="372" t="s">
        <v>2349</v>
      </c>
      <c r="J755" s="372" t="s">
        <v>2323</v>
      </c>
      <c r="K755" s="373">
        <v>2</v>
      </c>
      <c r="L755" s="373">
        <v>6</v>
      </c>
      <c r="M755" s="373">
        <v>840</v>
      </c>
      <c r="N755" s="375"/>
      <c r="O755" s="375"/>
      <c r="P755" s="375"/>
    </row>
    <row r="756" spans="1:16" x14ac:dyDescent="0.2">
      <c r="A756" s="372" t="s">
        <v>720</v>
      </c>
      <c r="B756" s="372" t="s">
        <v>1112</v>
      </c>
      <c r="C756" s="372" t="s">
        <v>104</v>
      </c>
      <c r="D756" s="372" t="s">
        <v>1151</v>
      </c>
      <c r="E756" s="372">
        <v>1200</v>
      </c>
      <c r="F756" s="372">
        <v>25841111</v>
      </c>
      <c r="G756" s="372" t="s">
        <v>2384</v>
      </c>
      <c r="H756" s="372" t="s">
        <v>2385</v>
      </c>
      <c r="I756" s="372" t="s">
        <v>1055</v>
      </c>
      <c r="J756" s="372" t="s">
        <v>2323</v>
      </c>
      <c r="K756" s="373">
        <v>2</v>
      </c>
      <c r="L756" s="373">
        <v>6</v>
      </c>
      <c r="M756" s="373">
        <f t="shared" ref="M756:M769" si="22">+E754*L756</f>
        <v>7200</v>
      </c>
      <c r="N756" s="375"/>
      <c r="O756" s="375"/>
      <c r="P756" s="375"/>
    </row>
    <row r="757" spans="1:16" x14ac:dyDescent="0.2">
      <c r="A757" s="372" t="s">
        <v>720</v>
      </c>
      <c r="B757" s="372" t="s">
        <v>1112</v>
      </c>
      <c r="C757" s="372" t="s">
        <v>104</v>
      </c>
      <c r="D757" s="372" t="s">
        <v>1151</v>
      </c>
      <c r="E757" s="372">
        <v>1200</v>
      </c>
      <c r="F757" s="372">
        <v>47425722</v>
      </c>
      <c r="G757" s="372" t="s">
        <v>2386</v>
      </c>
      <c r="H757" s="372" t="s">
        <v>2331</v>
      </c>
      <c r="I757" s="372" t="s">
        <v>1068</v>
      </c>
      <c r="J757" s="372" t="s">
        <v>2323</v>
      </c>
      <c r="K757" s="373">
        <v>2</v>
      </c>
      <c r="L757" s="373">
        <v>6</v>
      </c>
      <c r="M757" s="373">
        <f t="shared" si="22"/>
        <v>7200</v>
      </c>
      <c r="N757" s="375"/>
      <c r="O757" s="375"/>
      <c r="P757" s="375"/>
    </row>
    <row r="758" spans="1:16" x14ac:dyDescent="0.2">
      <c r="A758" s="372" t="s">
        <v>720</v>
      </c>
      <c r="B758" s="372" t="s">
        <v>1112</v>
      </c>
      <c r="C758" s="372" t="s">
        <v>104</v>
      </c>
      <c r="D758" s="372" t="s">
        <v>2328</v>
      </c>
      <c r="E758" s="372">
        <v>1500</v>
      </c>
      <c r="F758" s="372">
        <v>70669881</v>
      </c>
      <c r="G758" s="372" t="s">
        <v>2387</v>
      </c>
      <c r="H758" s="372" t="s">
        <v>2334</v>
      </c>
      <c r="I758" s="372" t="s">
        <v>2335</v>
      </c>
      <c r="J758" s="372" t="s">
        <v>2323</v>
      </c>
      <c r="K758" s="373">
        <v>2</v>
      </c>
      <c r="L758" s="373">
        <v>6</v>
      </c>
      <c r="M758" s="373">
        <f>800+(5*E758)</f>
        <v>8300</v>
      </c>
      <c r="N758" s="375"/>
      <c r="O758" s="375"/>
      <c r="P758" s="375"/>
    </row>
    <row r="759" spans="1:16" x14ac:dyDescent="0.2">
      <c r="A759" s="372" t="s">
        <v>720</v>
      </c>
      <c r="B759" s="372" t="s">
        <v>1112</v>
      </c>
      <c r="C759" s="372" t="s">
        <v>104</v>
      </c>
      <c r="D759" s="372" t="s">
        <v>2328</v>
      </c>
      <c r="E759" s="372">
        <v>1500</v>
      </c>
      <c r="F759" s="372">
        <v>4071248</v>
      </c>
      <c r="G759" s="372" t="s">
        <v>2388</v>
      </c>
      <c r="H759" s="372" t="s">
        <v>2334</v>
      </c>
      <c r="I759" s="372" t="s">
        <v>2335</v>
      </c>
      <c r="J759" s="372" t="s">
        <v>2323</v>
      </c>
      <c r="K759" s="373">
        <v>1</v>
      </c>
      <c r="L759" s="373">
        <v>0.1</v>
      </c>
      <c r="M759" s="373">
        <v>500</v>
      </c>
      <c r="N759" s="375"/>
      <c r="O759" s="375"/>
      <c r="P759" s="375"/>
    </row>
    <row r="760" spans="1:16" x14ac:dyDescent="0.2">
      <c r="A760" s="372" t="s">
        <v>720</v>
      </c>
      <c r="B760" s="372" t="s">
        <v>1112</v>
      </c>
      <c r="C760" s="372" t="s">
        <v>104</v>
      </c>
      <c r="D760" s="372" t="s">
        <v>1151</v>
      </c>
      <c r="E760" s="372">
        <v>1150</v>
      </c>
      <c r="F760" s="372">
        <v>41773107</v>
      </c>
      <c r="G760" s="372" t="s">
        <v>2389</v>
      </c>
      <c r="H760" s="372" t="s">
        <v>2322</v>
      </c>
      <c r="I760" s="372" t="s">
        <v>1055</v>
      </c>
      <c r="J760" s="372" t="s">
        <v>2323</v>
      </c>
      <c r="K760" s="373">
        <v>4</v>
      </c>
      <c r="L760" s="373">
        <v>11</v>
      </c>
      <c r="M760" s="373">
        <f t="shared" si="22"/>
        <v>16500</v>
      </c>
      <c r="N760" s="375"/>
      <c r="O760" s="375"/>
      <c r="P760" s="375"/>
    </row>
    <row r="761" spans="1:16" x14ac:dyDescent="0.2">
      <c r="A761" s="372" t="s">
        <v>720</v>
      </c>
      <c r="B761" s="372" t="s">
        <v>1112</v>
      </c>
      <c r="C761" s="372" t="s">
        <v>104</v>
      </c>
      <c r="D761" s="372" t="s">
        <v>1151</v>
      </c>
      <c r="E761" s="372">
        <v>930</v>
      </c>
      <c r="F761" s="372">
        <v>70905317</v>
      </c>
      <c r="G761" s="372" t="s">
        <v>2390</v>
      </c>
      <c r="H761" s="372" t="s">
        <v>2331</v>
      </c>
      <c r="I761" s="372" t="s">
        <v>2344</v>
      </c>
      <c r="J761" s="372" t="s">
        <v>2323</v>
      </c>
      <c r="K761" s="373">
        <v>2</v>
      </c>
      <c r="L761" s="373">
        <v>5</v>
      </c>
      <c r="M761" s="373">
        <f t="shared" si="22"/>
        <v>7500</v>
      </c>
      <c r="N761" s="375"/>
      <c r="O761" s="375"/>
      <c r="P761" s="375"/>
    </row>
    <row r="762" spans="1:16" x14ac:dyDescent="0.2">
      <c r="A762" s="372" t="s">
        <v>720</v>
      </c>
      <c r="B762" s="372" t="s">
        <v>1112</v>
      </c>
      <c r="C762" s="372" t="s">
        <v>104</v>
      </c>
      <c r="D762" s="372" t="s">
        <v>1151</v>
      </c>
      <c r="E762" s="372">
        <v>1050</v>
      </c>
      <c r="F762" s="372">
        <v>41274887</v>
      </c>
      <c r="G762" s="372" t="s">
        <v>2391</v>
      </c>
      <c r="H762" s="372" t="s">
        <v>2331</v>
      </c>
      <c r="I762" s="372" t="s">
        <v>2344</v>
      </c>
      <c r="J762" s="372" t="s">
        <v>2323</v>
      </c>
      <c r="K762" s="373">
        <v>1</v>
      </c>
      <c r="L762" s="373">
        <v>1</v>
      </c>
      <c r="M762" s="373">
        <f t="shared" si="22"/>
        <v>1150</v>
      </c>
      <c r="N762" s="375"/>
      <c r="O762" s="375"/>
      <c r="P762" s="375"/>
    </row>
    <row r="763" spans="1:16" x14ac:dyDescent="0.2">
      <c r="A763" s="372" t="s">
        <v>720</v>
      </c>
      <c r="B763" s="372" t="s">
        <v>1112</v>
      </c>
      <c r="C763" s="372" t="s">
        <v>104</v>
      </c>
      <c r="D763" s="372" t="s">
        <v>2345</v>
      </c>
      <c r="E763" s="372">
        <v>1200</v>
      </c>
      <c r="F763" s="372">
        <v>46001867</v>
      </c>
      <c r="G763" s="372" t="s">
        <v>2392</v>
      </c>
      <c r="H763" s="372" t="s">
        <v>2348</v>
      </c>
      <c r="I763" s="372" t="s">
        <v>2349</v>
      </c>
      <c r="J763" s="372" t="s">
        <v>2323</v>
      </c>
      <c r="K763" s="373">
        <v>2</v>
      </c>
      <c r="L763" s="373">
        <v>5</v>
      </c>
      <c r="M763" s="373">
        <f t="shared" si="22"/>
        <v>4650</v>
      </c>
      <c r="N763" s="375"/>
      <c r="O763" s="375"/>
      <c r="P763" s="375"/>
    </row>
    <row r="764" spans="1:16" x14ac:dyDescent="0.2">
      <c r="A764" s="372" t="s">
        <v>720</v>
      </c>
      <c r="B764" s="372" t="s">
        <v>1112</v>
      </c>
      <c r="C764" s="372" t="s">
        <v>104</v>
      </c>
      <c r="D764" s="372" t="s">
        <v>2328</v>
      </c>
      <c r="E764" s="372">
        <v>1500</v>
      </c>
      <c r="F764" s="372">
        <v>42771124</v>
      </c>
      <c r="G764" s="372" t="s">
        <v>2393</v>
      </c>
      <c r="H764" s="372" t="s">
        <v>2331</v>
      </c>
      <c r="I764" s="372" t="s">
        <v>1055</v>
      </c>
      <c r="J764" s="372" t="s">
        <v>2323</v>
      </c>
      <c r="K764" s="373">
        <v>1</v>
      </c>
      <c r="L764" s="373">
        <v>3</v>
      </c>
      <c r="M764" s="373">
        <f t="shared" si="22"/>
        <v>3150</v>
      </c>
      <c r="N764" s="375"/>
      <c r="O764" s="375"/>
      <c r="P764" s="375"/>
    </row>
    <row r="765" spans="1:16" x14ac:dyDescent="0.2">
      <c r="A765" s="372" t="s">
        <v>720</v>
      </c>
      <c r="B765" s="372" t="s">
        <v>1112</v>
      </c>
      <c r="C765" s="372" t="s">
        <v>104</v>
      </c>
      <c r="D765" s="372" t="s">
        <v>2358</v>
      </c>
      <c r="E765" s="372">
        <v>1050</v>
      </c>
      <c r="F765" s="372">
        <v>45819001</v>
      </c>
      <c r="G765" s="372" t="s">
        <v>2394</v>
      </c>
      <c r="H765" s="372" t="s">
        <v>2361</v>
      </c>
      <c r="I765" s="372" t="s">
        <v>1055</v>
      </c>
      <c r="J765" s="372" t="s">
        <v>2323</v>
      </c>
      <c r="K765" s="373">
        <v>4</v>
      </c>
      <c r="L765" s="373">
        <v>10</v>
      </c>
      <c r="M765" s="373">
        <f t="shared" si="22"/>
        <v>12000</v>
      </c>
      <c r="N765" s="373">
        <v>1</v>
      </c>
      <c r="O765" s="373">
        <v>3</v>
      </c>
      <c r="P765" s="373">
        <f t="shared" ref="P765" si="23">+O765*E765</f>
        <v>3150</v>
      </c>
    </row>
    <row r="766" spans="1:16" x14ac:dyDescent="0.2">
      <c r="A766" s="372" t="s">
        <v>720</v>
      </c>
      <c r="B766" s="372" t="s">
        <v>1112</v>
      </c>
      <c r="C766" s="372" t="s">
        <v>104</v>
      </c>
      <c r="D766" s="372" t="s">
        <v>1060</v>
      </c>
      <c r="E766" s="372">
        <v>1500</v>
      </c>
      <c r="F766" s="372">
        <v>31183728</v>
      </c>
      <c r="G766" s="372" t="s">
        <v>2395</v>
      </c>
      <c r="H766" s="372" t="s">
        <v>1060</v>
      </c>
      <c r="I766" s="372" t="s">
        <v>1055</v>
      </c>
      <c r="J766" s="372" t="s">
        <v>2323</v>
      </c>
      <c r="K766" s="373">
        <v>1</v>
      </c>
      <c r="L766" s="373">
        <v>2</v>
      </c>
      <c r="M766" s="373">
        <f t="shared" si="22"/>
        <v>3000</v>
      </c>
      <c r="N766" s="375"/>
      <c r="O766" s="375"/>
      <c r="P766" s="375"/>
    </row>
    <row r="767" spans="1:16" x14ac:dyDescent="0.2">
      <c r="A767" s="372" t="s">
        <v>720</v>
      </c>
      <c r="B767" s="372" t="s">
        <v>1112</v>
      </c>
      <c r="C767" s="372" t="s">
        <v>104</v>
      </c>
      <c r="D767" s="372" t="s">
        <v>2345</v>
      </c>
      <c r="E767" s="372">
        <v>1050</v>
      </c>
      <c r="F767" s="372">
        <v>71807490</v>
      </c>
      <c r="G767" s="372" t="s">
        <v>2396</v>
      </c>
      <c r="H767" s="372" t="s">
        <v>2348</v>
      </c>
      <c r="I767" s="372" t="s">
        <v>2349</v>
      </c>
      <c r="J767" s="372" t="s">
        <v>2323</v>
      </c>
      <c r="K767" s="373">
        <v>1</v>
      </c>
      <c r="L767" s="373">
        <v>3</v>
      </c>
      <c r="M767" s="373">
        <f t="shared" si="22"/>
        <v>3150</v>
      </c>
      <c r="N767" s="375"/>
      <c r="O767" s="375"/>
      <c r="P767" s="375"/>
    </row>
    <row r="768" spans="1:16" x14ac:dyDescent="0.2">
      <c r="A768" s="372" t="s">
        <v>720</v>
      </c>
      <c r="B768" s="372" t="s">
        <v>2397</v>
      </c>
      <c r="C768" s="372" t="s">
        <v>2398</v>
      </c>
      <c r="D768" s="372" t="s">
        <v>2399</v>
      </c>
      <c r="E768" s="372">
        <v>1500</v>
      </c>
      <c r="F768" s="372">
        <v>42403218</v>
      </c>
      <c r="G768" s="372" t="s">
        <v>2400</v>
      </c>
      <c r="H768" s="372" t="s">
        <v>1154</v>
      </c>
      <c r="I768" s="372" t="s">
        <v>2335</v>
      </c>
      <c r="J768" s="372" t="s">
        <v>2323</v>
      </c>
      <c r="K768" s="373">
        <v>2</v>
      </c>
      <c r="L768" s="373">
        <v>5</v>
      </c>
      <c r="M768" s="373">
        <f t="shared" si="22"/>
        <v>7500</v>
      </c>
      <c r="N768" s="373"/>
      <c r="O768" s="373"/>
      <c r="P768" s="373"/>
    </row>
    <row r="769" spans="1:16" x14ac:dyDescent="0.2">
      <c r="A769" s="372" t="s">
        <v>720</v>
      </c>
      <c r="B769" s="372" t="s">
        <v>2397</v>
      </c>
      <c r="C769" s="372" t="s">
        <v>2398</v>
      </c>
      <c r="D769" s="372" t="s">
        <v>2328</v>
      </c>
      <c r="E769" s="372">
        <v>1500</v>
      </c>
      <c r="F769" s="372">
        <v>44567984</v>
      </c>
      <c r="G769" s="372" t="s">
        <v>2401</v>
      </c>
      <c r="H769" s="372" t="s">
        <v>825</v>
      </c>
      <c r="I769" s="372" t="s">
        <v>1055</v>
      </c>
      <c r="J769" s="372" t="s">
        <v>2323</v>
      </c>
      <c r="K769" s="373">
        <v>2</v>
      </c>
      <c r="L769" s="373">
        <v>6</v>
      </c>
      <c r="M769" s="373">
        <f t="shared" si="22"/>
        <v>6300</v>
      </c>
      <c r="N769" s="373">
        <v>1</v>
      </c>
      <c r="O769" s="373">
        <v>1</v>
      </c>
      <c r="P769" s="373">
        <f t="shared" ref="P769" si="24">+O769*E769</f>
        <v>1500</v>
      </c>
    </row>
    <row r="770" spans="1:16" x14ac:dyDescent="0.2">
      <c r="A770" s="372" t="s">
        <v>720</v>
      </c>
      <c r="B770" s="372" t="s">
        <v>2397</v>
      </c>
      <c r="C770" s="372" t="s">
        <v>2398</v>
      </c>
      <c r="D770" s="372" t="s">
        <v>2362</v>
      </c>
      <c r="E770" s="372">
        <v>1500</v>
      </c>
      <c r="F770" s="372">
        <v>43018595</v>
      </c>
      <c r="G770" s="372" t="s">
        <v>2402</v>
      </c>
      <c r="H770" s="372" t="s">
        <v>2322</v>
      </c>
      <c r="I770" s="372" t="s">
        <v>1055</v>
      </c>
      <c r="J770" s="372" t="s">
        <v>2323</v>
      </c>
      <c r="K770" s="373">
        <v>2</v>
      </c>
      <c r="L770" s="373">
        <v>4</v>
      </c>
      <c r="M770" s="373">
        <f>+E764*L770</f>
        <v>6000</v>
      </c>
      <c r="N770" s="373"/>
      <c r="O770" s="373"/>
      <c r="P770" s="373"/>
    </row>
    <row r="771" spans="1:16" x14ac:dyDescent="0.2">
      <c r="A771" s="372" t="s">
        <v>720</v>
      </c>
      <c r="B771" s="372" t="s">
        <v>2397</v>
      </c>
      <c r="C771" s="372" t="s">
        <v>2398</v>
      </c>
      <c r="D771" s="372" t="s">
        <v>1151</v>
      </c>
      <c r="E771" s="372">
        <v>1050</v>
      </c>
      <c r="F771" s="372">
        <v>31174992</v>
      </c>
      <c r="G771" s="372" t="s">
        <v>2403</v>
      </c>
      <c r="H771" s="372" t="s">
        <v>2378</v>
      </c>
      <c r="I771" s="372" t="s">
        <v>2404</v>
      </c>
      <c r="J771" s="372" t="s">
        <v>2323</v>
      </c>
      <c r="K771" s="373">
        <v>1</v>
      </c>
      <c r="L771" s="373">
        <v>1</v>
      </c>
      <c r="M771" s="373">
        <f>+E765*L771</f>
        <v>1050</v>
      </c>
      <c r="N771" s="373"/>
      <c r="O771" s="373"/>
      <c r="P771" s="373"/>
    </row>
    <row r="772" spans="1:16" x14ac:dyDescent="0.2">
      <c r="A772" s="372" t="s">
        <v>720</v>
      </c>
      <c r="B772" s="372" t="s">
        <v>2397</v>
      </c>
      <c r="C772" s="372" t="s">
        <v>2398</v>
      </c>
      <c r="D772" s="372" t="s">
        <v>2405</v>
      </c>
      <c r="E772" s="372">
        <v>930</v>
      </c>
      <c r="F772" s="372">
        <v>74581334</v>
      </c>
      <c r="G772" s="372" t="s">
        <v>2406</v>
      </c>
      <c r="H772" s="372" t="s">
        <v>2407</v>
      </c>
      <c r="I772" s="372" t="s">
        <v>2408</v>
      </c>
      <c r="J772" s="372" t="s">
        <v>2323</v>
      </c>
      <c r="K772" s="373">
        <v>2</v>
      </c>
      <c r="L772" s="373">
        <v>4</v>
      </c>
      <c r="M772" s="373">
        <f t="shared" ref="M772:M774" si="25">+E770*L772</f>
        <v>6000</v>
      </c>
      <c r="N772" s="373"/>
      <c r="O772" s="373"/>
      <c r="P772" s="373"/>
    </row>
    <row r="773" spans="1:16" x14ac:dyDescent="0.2">
      <c r="A773" s="372" t="s">
        <v>720</v>
      </c>
      <c r="B773" s="372" t="s">
        <v>2397</v>
      </c>
      <c r="C773" s="372" t="s">
        <v>2398</v>
      </c>
      <c r="D773" s="372" t="s">
        <v>1151</v>
      </c>
      <c r="E773" s="372">
        <v>1050</v>
      </c>
      <c r="F773" s="372">
        <v>70148793</v>
      </c>
      <c r="G773" s="372" t="s">
        <v>2409</v>
      </c>
      <c r="H773" s="372" t="s">
        <v>2378</v>
      </c>
      <c r="I773" s="372" t="s">
        <v>870</v>
      </c>
      <c r="J773" s="372" t="s">
        <v>2323</v>
      </c>
      <c r="K773" s="373">
        <v>1</v>
      </c>
      <c r="L773" s="373">
        <v>2</v>
      </c>
      <c r="M773" s="373">
        <f t="shared" si="25"/>
        <v>2100</v>
      </c>
      <c r="N773" s="373"/>
      <c r="O773" s="373"/>
      <c r="P773" s="373"/>
    </row>
    <row r="774" spans="1:16" x14ac:dyDescent="0.2">
      <c r="A774" s="372" t="s">
        <v>720</v>
      </c>
      <c r="B774" s="372" t="s">
        <v>2397</v>
      </c>
      <c r="C774" s="372" t="s">
        <v>2398</v>
      </c>
      <c r="D774" s="372" t="s">
        <v>1151</v>
      </c>
      <c r="E774" s="372">
        <v>1200</v>
      </c>
      <c r="F774" s="372">
        <v>70663717</v>
      </c>
      <c r="G774" s="372" t="s">
        <v>2410</v>
      </c>
      <c r="H774" s="372" t="s">
        <v>2378</v>
      </c>
      <c r="I774" s="372" t="s">
        <v>870</v>
      </c>
      <c r="J774" s="372" t="s">
        <v>2323</v>
      </c>
      <c r="K774" s="373">
        <v>1</v>
      </c>
      <c r="L774" s="373">
        <v>1</v>
      </c>
      <c r="M774" s="373">
        <f t="shared" si="25"/>
        <v>930</v>
      </c>
      <c r="N774" s="373"/>
      <c r="O774" s="373"/>
      <c r="P774" s="373"/>
    </row>
    <row r="775" spans="1:16" x14ac:dyDescent="0.2">
      <c r="A775" s="388" t="s">
        <v>2411</v>
      </c>
      <c r="B775" s="372" t="s">
        <v>1112</v>
      </c>
      <c r="C775" s="372" t="s">
        <v>104</v>
      </c>
      <c r="D775" s="372" t="s">
        <v>2412</v>
      </c>
      <c r="E775" s="389">
        <v>2000</v>
      </c>
      <c r="F775" s="390">
        <v>73538651</v>
      </c>
      <c r="G775" s="372" t="s">
        <v>2413</v>
      </c>
      <c r="H775" s="372" t="s">
        <v>2414</v>
      </c>
      <c r="I775" s="372" t="s">
        <v>2415</v>
      </c>
      <c r="J775" s="372" t="s">
        <v>2416</v>
      </c>
      <c r="K775" s="391">
        <v>1</v>
      </c>
      <c r="L775" s="391">
        <v>3</v>
      </c>
      <c r="M775" s="392">
        <v>6000</v>
      </c>
      <c r="N775" s="391">
        <v>0</v>
      </c>
      <c r="O775" s="391">
        <v>0</v>
      </c>
      <c r="P775" s="393">
        <v>0</v>
      </c>
    </row>
    <row r="776" spans="1:16" x14ac:dyDescent="0.2">
      <c r="A776" s="388" t="s">
        <v>2411</v>
      </c>
      <c r="B776" s="372" t="s">
        <v>1112</v>
      </c>
      <c r="C776" s="372" t="s">
        <v>104</v>
      </c>
      <c r="D776" s="372" t="s">
        <v>2412</v>
      </c>
      <c r="E776" s="389">
        <v>1600</v>
      </c>
      <c r="F776" s="390">
        <v>73538651</v>
      </c>
      <c r="G776" s="372" t="s">
        <v>2413</v>
      </c>
      <c r="H776" s="372" t="s">
        <v>2414</v>
      </c>
      <c r="I776" s="372" t="s">
        <v>2415</v>
      </c>
      <c r="J776" s="372" t="s">
        <v>2416</v>
      </c>
      <c r="K776" s="391">
        <v>0</v>
      </c>
      <c r="L776" s="391">
        <v>0</v>
      </c>
      <c r="M776" s="392">
        <v>0</v>
      </c>
      <c r="N776" s="391">
        <v>2</v>
      </c>
      <c r="O776" s="391">
        <v>4</v>
      </c>
      <c r="P776" s="392">
        <f>E776*O776</f>
        <v>6400</v>
      </c>
    </row>
    <row r="777" spans="1:16" x14ac:dyDescent="0.2">
      <c r="A777" s="388" t="s">
        <v>2411</v>
      </c>
      <c r="B777" s="372" t="s">
        <v>1112</v>
      </c>
      <c r="C777" s="372" t="s">
        <v>104</v>
      </c>
      <c r="D777" s="372" t="s">
        <v>2412</v>
      </c>
      <c r="E777" s="389">
        <v>2000</v>
      </c>
      <c r="F777" s="390">
        <v>23838263</v>
      </c>
      <c r="G777" s="372" t="s">
        <v>2417</v>
      </c>
      <c r="H777" s="372" t="s">
        <v>2418</v>
      </c>
      <c r="I777" s="372" t="s">
        <v>2419</v>
      </c>
      <c r="J777" s="372" t="s">
        <v>2420</v>
      </c>
      <c r="K777" s="391">
        <v>2</v>
      </c>
      <c r="L777" s="391">
        <v>6</v>
      </c>
      <c r="M777" s="392">
        <v>9600</v>
      </c>
      <c r="N777" s="391"/>
      <c r="O777" s="391"/>
      <c r="P777" s="392">
        <f t="shared" ref="P777:P782" si="26">E777*O777</f>
        <v>0</v>
      </c>
    </row>
    <row r="778" spans="1:16" x14ac:dyDescent="0.2">
      <c r="A778" s="388" t="s">
        <v>2411</v>
      </c>
      <c r="B778" s="372" t="s">
        <v>1112</v>
      </c>
      <c r="C778" s="372" t="s">
        <v>104</v>
      </c>
      <c r="D778" s="372" t="s">
        <v>2421</v>
      </c>
      <c r="E778" s="389">
        <v>900</v>
      </c>
      <c r="F778" s="390">
        <v>31041227</v>
      </c>
      <c r="G778" s="372" t="s">
        <v>2422</v>
      </c>
      <c r="H778" s="372"/>
      <c r="I778" s="372"/>
      <c r="J778" s="372" t="s">
        <v>2421</v>
      </c>
      <c r="K778" s="391">
        <v>4</v>
      </c>
      <c r="L778" s="391">
        <v>12</v>
      </c>
      <c r="M778" s="392">
        <v>10800</v>
      </c>
      <c r="N778" s="391">
        <v>0</v>
      </c>
      <c r="O778" s="391">
        <v>0</v>
      </c>
      <c r="P778" s="392">
        <f t="shared" si="26"/>
        <v>0</v>
      </c>
    </row>
    <row r="779" spans="1:16" x14ac:dyDescent="0.2">
      <c r="A779" s="388" t="s">
        <v>2411</v>
      </c>
      <c r="B779" s="372" t="s">
        <v>1112</v>
      </c>
      <c r="C779" s="372" t="s">
        <v>104</v>
      </c>
      <c r="D779" s="372" t="s">
        <v>2421</v>
      </c>
      <c r="E779" s="389">
        <v>930</v>
      </c>
      <c r="F779" s="390">
        <v>31041227</v>
      </c>
      <c r="G779" s="372" t="s">
        <v>2422</v>
      </c>
      <c r="H779" s="372"/>
      <c r="I779" s="372"/>
      <c r="J779" s="372" t="s">
        <v>2421</v>
      </c>
      <c r="K779" s="391">
        <v>0</v>
      </c>
      <c r="L779" s="391">
        <v>0</v>
      </c>
      <c r="M779" s="392">
        <v>0</v>
      </c>
      <c r="N779" s="391">
        <v>1</v>
      </c>
      <c r="O779" s="391">
        <v>6</v>
      </c>
      <c r="P779" s="392">
        <f>E779*O779</f>
        <v>5580</v>
      </c>
    </row>
    <row r="780" spans="1:16" x14ac:dyDescent="0.2">
      <c r="A780" s="388" t="s">
        <v>2411</v>
      </c>
      <c r="B780" s="372" t="s">
        <v>1112</v>
      </c>
      <c r="C780" s="372" t="s">
        <v>104</v>
      </c>
      <c r="D780" s="372" t="s">
        <v>2423</v>
      </c>
      <c r="E780" s="389">
        <v>950</v>
      </c>
      <c r="F780" s="394" t="s">
        <v>2424</v>
      </c>
      <c r="G780" s="372" t="s">
        <v>2425</v>
      </c>
      <c r="H780" s="372"/>
      <c r="I780" s="372"/>
      <c r="J780" s="372" t="s">
        <v>2423</v>
      </c>
      <c r="K780" s="391">
        <v>4</v>
      </c>
      <c r="L780" s="391">
        <v>12</v>
      </c>
      <c r="M780" s="392">
        <v>11400</v>
      </c>
      <c r="N780" s="391">
        <v>1</v>
      </c>
      <c r="O780" s="391">
        <v>6</v>
      </c>
      <c r="P780" s="392">
        <f t="shared" si="26"/>
        <v>5700</v>
      </c>
    </row>
    <row r="781" spans="1:16" x14ac:dyDescent="0.2">
      <c r="A781" s="388" t="s">
        <v>2411</v>
      </c>
      <c r="B781" s="372" t="s">
        <v>1112</v>
      </c>
      <c r="C781" s="372" t="s">
        <v>104</v>
      </c>
      <c r="D781" s="372" t="s">
        <v>2426</v>
      </c>
      <c r="E781" s="389">
        <v>1600</v>
      </c>
      <c r="F781" s="390">
        <v>10488491</v>
      </c>
      <c r="G781" s="372" t="s">
        <v>2427</v>
      </c>
      <c r="H781" s="372" t="s">
        <v>2418</v>
      </c>
      <c r="I781" s="372" t="s">
        <v>2415</v>
      </c>
      <c r="J781" s="372" t="s">
        <v>2428</v>
      </c>
      <c r="K781" s="391">
        <v>2</v>
      </c>
      <c r="L781" s="391">
        <v>5</v>
      </c>
      <c r="M781" s="392">
        <v>8000</v>
      </c>
      <c r="N781" s="391"/>
      <c r="O781" s="391"/>
      <c r="P781" s="392">
        <f t="shared" si="26"/>
        <v>0</v>
      </c>
    </row>
    <row r="782" spans="1:16" x14ac:dyDescent="0.2">
      <c r="A782" s="388" t="s">
        <v>2411</v>
      </c>
      <c r="B782" s="372" t="s">
        <v>1112</v>
      </c>
      <c r="C782" s="372" t="s">
        <v>104</v>
      </c>
      <c r="D782" s="372" t="s">
        <v>2426</v>
      </c>
      <c r="E782" s="389">
        <v>1600</v>
      </c>
      <c r="F782" s="390">
        <v>23963468</v>
      </c>
      <c r="G782" s="372" t="s">
        <v>2429</v>
      </c>
      <c r="H782" s="372" t="s">
        <v>2430</v>
      </c>
      <c r="I782" s="372" t="s">
        <v>2419</v>
      </c>
      <c r="J782" s="372" t="s">
        <v>2431</v>
      </c>
      <c r="K782" s="391">
        <v>4</v>
      </c>
      <c r="L782" s="391">
        <v>12</v>
      </c>
      <c r="M782" s="392">
        <v>19200</v>
      </c>
      <c r="N782" s="391">
        <v>1</v>
      </c>
      <c r="O782" s="391">
        <v>6</v>
      </c>
      <c r="P782" s="392">
        <f t="shared" si="26"/>
        <v>9600</v>
      </c>
    </row>
    <row r="783" spans="1:16" x14ac:dyDescent="0.2">
      <c r="A783" s="388" t="s">
        <v>2411</v>
      </c>
      <c r="B783" s="372" t="s">
        <v>1112</v>
      </c>
      <c r="C783" s="372" t="s">
        <v>104</v>
      </c>
      <c r="D783" s="372" t="s">
        <v>2423</v>
      </c>
      <c r="E783" s="389">
        <v>950</v>
      </c>
      <c r="F783" s="390">
        <v>42660477</v>
      </c>
      <c r="G783" s="372" t="s">
        <v>2432</v>
      </c>
      <c r="H783" s="372"/>
      <c r="I783" s="372"/>
      <c r="J783" s="372" t="s">
        <v>2423</v>
      </c>
      <c r="K783" s="391">
        <v>4</v>
      </c>
      <c r="L783" s="391">
        <v>12</v>
      </c>
      <c r="M783" s="392">
        <v>11400</v>
      </c>
      <c r="N783" s="391">
        <v>1</v>
      </c>
      <c r="O783" s="391">
        <v>6</v>
      </c>
      <c r="P783" s="392">
        <f>E783*O783</f>
        <v>5700</v>
      </c>
    </row>
    <row r="784" spans="1:16" x14ac:dyDescent="0.2">
      <c r="A784" s="388" t="s">
        <v>2411</v>
      </c>
      <c r="B784" s="372" t="s">
        <v>1112</v>
      </c>
      <c r="C784" s="372" t="s">
        <v>104</v>
      </c>
      <c r="D784" s="372" t="s">
        <v>2433</v>
      </c>
      <c r="E784" s="389">
        <v>950</v>
      </c>
      <c r="F784" s="390">
        <v>40942641</v>
      </c>
      <c r="G784" s="372" t="s">
        <v>2434</v>
      </c>
      <c r="H784" s="372"/>
      <c r="I784" s="372"/>
      <c r="J784" s="372" t="s">
        <v>2433</v>
      </c>
      <c r="K784" s="391">
        <v>4</v>
      </c>
      <c r="L784" s="391">
        <v>12</v>
      </c>
      <c r="M784" s="392">
        <v>11400</v>
      </c>
      <c r="N784" s="391">
        <v>1</v>
      </c>
      <c r="O784" s="391">
        <v>6</v>
      </c>
      <c r="P784" s="392">
        <f t="shared" ref="P784:P800" si="27">E784*O784</f>
        <v>5700</v>
      </c>
    </row>
    <row r="785" spans="1:16" x14ac:dyDescent="0.2">
      <c r="A785" s="388" t="s">
        <v>2411</v>
      </c>
      <c r="B785" s="372" t="s">
        <v>1112</v>
      </c>
      <c r="C785" s="372" t="s">
        <v>104</v>
      </c>
      <c r="D785" s="372" t="s">
        <v>2426</v>
      </c>
      <c r="E785" s="389">
        <v>2000</v>
      </c>
      <c r="F785" s="390">
        <v>71749317</v>
      </c>
      <c r="G785" s="372" t="s">
        <v>2435</v>
      </c>
      <c r="H785" s="372" t="s">
        <v>2430</v>
      </c>
      <c r="I785" s="372" t="s">
        <v>2419</v>
      </c>
      <c r="J785" s="372" t="s">
        <v>2431</v>
      </c>
      <c r="K785" s="391">
        <v>1</v>
      </c>
      <c r="L785" s="391">
        <v>3</v>
      </c>
      <c r="M785" s="392">
        <v>6000</v>
      </c>
      <c r="N785" s="391">
        <v>2</v>
      </c>
      <c r="O785" s="391">
        <v>5</v>
      </c>
      <c r="P785" s="392">
        <f t="shared" si="27"/>
        <v>10000</v>
      </c>
    </row>
    <row r="786" spans="1:16" x14ac:dyDescent="0.2">
      <c r="A786" s="388" t="s">
        <v>2411</v>
      </c>
      <c r="B786" s="372" t="s">
        <v>1112</v>
      </c>
      <c r="C786" s="372" t="s">
        <v>104</v>
      </c>
      <c r="D786" s="372" t="s">
        <v>2436</v>
      </c>
      <c r="E786" s="389">
        <v>2000</v>
      </c>
      <c r="F786" s="390">
        <v>70073070</v>
      </c>
      <c r="G786" s="372" t="s">
        <v>2437</v>
      </c>
      <c r="H786" s="372" t="s">
        <v>2438</v>
      </c>
      <c r="I786" s="372" t="s">
        <v>2419</v>
      </c>
      <c r="J786" s="372" t="s">
        <v>2438</v>
      </c>
      <c r="K786" s="391">
        <v>1</v>
      </c>
      <c r="L786" s="391">
        <v>3</v>
      </c>
      <c r="M786" s="392">
        <v>6000</v>
      </c>
      <c r="N786" s="391">
        <v>1</v>
      </c>
      <c r="O786" s="391">
        <v>6</v>
      </c>
      <c r="P786" s="392">
        <f t="shared" si="27"/>
        <v>12000</v>
      </c>
    </row>
    <row r="787" spans="1:16" x14ac:dyDescent="0.2">
      <c r="A787" s="388" t="s">
        <v>2411</v>
      </c>
      <c r="B787" s="372" t="s">
        <v>1112</v>
      </c>
      <c r="C787" s="372" t="s">
        <v>104</v>
      </c>
      <c r="D787" s="372" t="s">
        <v>2423</v>
      </c>
      <c r="E787" s="389">
        <v>950</v>
      </c>
      <c r="F787" s="390">
        <v>10658114</v>
      </c>
      <c r="G787" s="372" t="s">
        <v>2439</v>
      </c>
      <c r="H787" s="372"/>
      <c r="I787" s="372"/>
      <c r="J787" s="372" t="s">
        <v>2423</v>
      </c>
      <c r="K787" s="391">
        <v>4</v>
      </c>
      <c r="L787" s="391">
        <v>12</v>
      </c>
      <c r="M787" s="392">
        <v>11400</v>
      </c>
      <c r="N787" s="391">
        <v>1</v>
      </c>
      <c r="O787" s="391">
        <v>6</v>
      </c>
      <c r="P787" s="392">
        <f t="shared" si="27"/>
        <v>5700</v>
      </c>
    </row>
    <row r="788" spans="1:16" x14ac:dyDescent="0.2">
      <c r="A788" s="388" t="s">
        <v>2411</v>
      </c>
      <c r="B788" s="372" t="s">
        <v>1112</v>
      </c>
      <c r="C788" s="372" t="s">
        <v>104</v>
      </c>
      <c r="D788" s="372" t="s">
        <v>2440</v>
      </c>
      <c r="E788" s="389">
        <v>900</v>
      </c>
      <c r="F788" s="390">
        <v>41935014</v>
      </c>
      <c r="G788" s="372" t="s">
        <v>2441</v>
      </c>
      <c r="H788" s="372" t="s">
        <v>2440</v>
      </c>
      <c r="I788" s="372"/>
      <c r="J788" s="372" t="s">
        <v>2442</v>
      </c>
      <c r="K788" s="391">
        <v>4</v>
      </c>
      <c r="L788" s="391">
        <v>12</v>
      </c>
      <c r="M788" s="392">
        <v>10800</v>
      </c>
      <c r="N788" s="391">
        <v>0</v>
      </c>
      <c r="O788" s="391">
        <v>0</v>
      </c>
      <c r="P788" s="392">
        <f t="shared" si="27"/>
        <v>0</v>
      </c>
    </row>
    <row r="789" spans="1:16" x14ac:dyDescent="0.2">
      <c r="A789" s="388" t="s">
        <v>2411</v>
      </c>
      <c r="B789" s="372" t="s">
        <v>1112</v>
      </c>
      <c r="C789" s="372" t="s">
        <v>104</v>
      </c>
      <c r="D789" s="372" t="s">
        <v>2440</v>
      </c>
      <c r="E789" s="389">
        <v>930</v>
      </c>
      <c r="F789" s="390">
        <v>41935014</v>
      </c>
      <c r="G789" s="372" t="s">
        <v>2441</v>
      </c>
      <c r="H789" s="372" t="s">
        <v>2440</v>
      </c>
      <c r="I789" s="372"/>
      <c r="J789" s="372" t="s">
        <v>2442</v>
      </c>
      <c r="K789" s="391">
        <v>0</v>
      </c>
      <c r="L789" s="391">
        <v>0</v>
      </c>
      <c r="M789" s="392">
        <v>0</v>
      </c>
      <c r="N789" s="391">
        <v>1</v>
      </c>
      <c r="O789" s="391">
        <v>6</v>
      </c>
      <c r="P789" s="392">
        <f>E789*O789</f>
        <v>5580</v>
      </c>
    </row>
    <row r="790" spans="1:16" x14ac:dyDescent="0.2">
      <c r="A790" s="388" t="s">
        <v>2411</v>
      </c>
      <c r="B790" s="372" t="s">
        <v>1112</v>
      </c>
      <c r="C790" s="372" t="s">
        <v>104</v>
      </c>
      <c r="D790" s="372" t="s">
        <v>2443</v>
      </c>
      <c r="E790" s="389">
        <v>1500</v>
      </c>
      <c r="F790" s="390">
        <v>31170381</v>
      </c>
      <c r="G790" s="372" t="s">
        <v>2444</v>
      </c>
      <c r="H790" s="372" t="s">
        <v>2445</v>
      </c>
      <c r="I790" s="372"/>
      <c r="J790" s="372" t="s">
        <v>2446</v>
      </c>
      <c r="K790" s="391">
        <v>1</v>
      </c>
      <c r="L790" s="391">
        <v>2</v>
      </c>
      <c r="M790" s="392">
        <v>3000</v>
      </c>
      <c r="N790" s="391">
        <v>1</v>
      </c>
      <c r="O790" s="391">
        <v>1</v>
      </c>
      <c r="P790" s="392">
        <f t="shared" si="27"/>
        <v>1500</v>
      </c>
    </row>
    <row r="791" spans="1:16" x14ac:dyDescent="0.2">
      <c r="A791" s="388" t="s">
        <v>2411</v>
      </c>
      <c r="B791" s="372" t="s">
        <v>1112</v>
      </c>
      <c r="C791" s="372" t="s">
        <v>104</v>
      </c>
      <c r="D791" s="372" t="s">
        <v>2426</v>
      </c>
      <c r="E791" s="389">
        <v>1600</v>
      </c>
      <c r="F791" s="390">
        <v>31306460</v>
      </c>
      <c r="G791" s="372" t="s">
        <v>2447</v>
      </c>
      <c r="H791" s="372" t="s">
        <v>2418</v>
      </c>
      <c r="I791" s="372" t="s">
        <v>2419</v>
      </c>
      <c r="J791" s="372" t="s">
        <v>2420</v>
      </c>
      <c r="K791" s="391">
        <v>1</v>
      </c>
      <c r="L791" s="391">
        <v>1</v>
      </c>
      <c r="M791" s="392">
        <v>1600</v>
      </c>
      <c r="N791" s="391">
        <v>2</v>
      </c>
      <c r="O791" s="391">
        <v>6</v>
      </c>
      <c r="P791" s="392">
        <f t="shared" si="27"/>
        <v>9600</v>
      </c>
    </row>
    <row r="792" spans="1:16" x14ac:dyDescent="0.2">
      <c r="A792" s="388" t="s">
        <v>2411</v>
      </c>
      <c r="B792" s="372" t="s">
        <v>1112</v>
      </c>
      <c r="C792" s="372" t="s">
        <v>104</v>
      </c>
      <c r="D792" s="372" t="s">
        <v>2426</v>
      </c>
      <c r="E792" s="389">
        <v>1600</v>
      </c>
      <c r="F792" s="390">
        <v>40476755</v>
      </c>
      <c r="G792" s="372" t="s">
        <v>2448</v>
      </c>
      <c r="H792" s="372" t="s">
        <v>2418</v>
      </c>
      <c r="I792" s="372" t="s">
        <v>2419</v>
      </c>
      <c r="J792" s="372" t="s">
        <v>2420</v>
      </c>
      <c r="K792" s="391">
        <v>2</v>
      </c>
      <c r="L792" s="391">
        <v>6</v>
      </c>
      <c r="M792" s="392">
        <v>9600</v>
      </c>
      <c r="N792" s="391"/>
      <c r="O792" s="391"/>
      <c r="P792" s="392">
        <f t="shared" si="27"/>
        <v>0</v>
      </c>
    </row>
    <row r="793" spans="1:16" x14ac:dyDescent="0.2">
      <c r="A793" s="388" t="s">
        <v>2411</v>
      </c>
      <c r="B793" s="372" t="s">
        <v>1112</v>
      </c>
      <c r="C793" s="372" t="s">
        <v>104</v>
      </c>
      <c r="D793" s="372" t="s">
        <v>2426</v>
      </c>
      <c r="E793" s="389">
        <v>1600</v>
      </c>
      <c r="F793" s="390">
        <v>31011568</v>
      </c>
      <c r="G793" s="372" t="s">
        <v>2449</v>
      </c>
      <c r="H793" s="372" t="s">
        <v>2418</v>
      </c>
      <c r="I793" s="372" t="s">
        <v>2419</v>
      </c>
      <c r="J793" s="372" t="s">
        <v>2420</v>
      </c>
      <c r="K793" s="391">
        <v>4</v>
      </c>
      <c r="L793" s="391">
        <v>12</v>
      </c>
      <c r="M793" s="392">
        <v>19200</v>
      </c>
      <c r="N793" s="391">
        <v>1</v>
      </c>
      <c r="O793" s="391">
        <v>6</v>
      </c>
      <c r="P793" s="392">
        <f t="shared" si="27"/>
        <v>9600</v>
      </c>
    </row>
    <row r="794" spans="1:16" x14ac:dyDescent="0.2">
      <c r="A794" s="388" t="s">
        <v>2411</v>
      </c>
      <c r="B794" s="372" t="s">
        <v>1112</v>
      </c>
      <c r="C794" s="372" t="s">
        <v>104</v>
      </c>
      <c r="D794" s="372" t="s">
        <v>2423</v>
      </c>
      <c r="E794" s="389">
        <v>950</v>
      </c>
      <c r="F794" s="390">
        <v>31044788</v>
      </c>
      <c r="G794" s="372" t="s">
        <v>2450</v>
      </c>
      <c r="H794" s="372"/>
      <c r="I794" s="372"/>
      <c r="J794" s="372" t="s">
        <v>2423</v>
      </c>
      <c r="K794" s="391">
        <v>4</v>
      </c>
      <c r="L794" s="391">
        <v>12</v>
      </c>
      <c r="M794" s="392">
        <v>11400</v>
      </c>
      <c r="N794" s="391">
        <v>1</v>
      </c>
      <c r="O794" s="391">
        <v>6</v>
      </c>
      <c r="P794" s="392">
        <f t="shared" si="27"/>
        <v>5700</v>
      </c>
    </row>
    <row r="795" spans="1:16" x14ac:dyDescent="0.2">
      <c r="A795" s="388" t="s">
        <v>2411</v>
      </c>
      <c r="B795" s="372" t="s">
        <v>1112</v>
      </c>
      <c r="C795" s="372" t="s">
        <v>104</v>
      </c>
      <c r="D795" s="372" t="s">
        <v>2451</v>
      </c>
      <c r="E795" s="389">
        <v>1600</v>
      </c>
      <c r="F795" s="390">
        <v>47909785</v>
      </c>
      <c r="G795" s="372" t="s">
        <v>2452</v>
      </c>
      <c r="H795" s="372" t="s">
        <v>2438</v>
      </c>
      <c r="I795" s="372" t="s">
        <v>2415</v>
      </c>
      <c r="J795" s="372" t="s">
        <v>2453</v>
      </c>
      <c r="K795" s="391">
        <v>4</v>
      </c>
      <c r="L795" s="391">
        <v>8</v>
      </c>
      <c r="M795" s="392">
        <v>12800</v>
      </c>
      <c r="N795" s="391">
        <v>0</v>
      </c>
      <c r="O795" s="391">
        <v>0</v>
      </c>
      <c r="P795" s="392">
        <f t="shared" si="27"/>
        <v>0</v>
      </c>
    </row>
    <row r="796" spans="1:16" x14ac:dyDescent="0.2">
      <c r="A796" s="388" t="s">
        <v>2411</v>
      </c>
      <c r="B796" s="372" t="s">
        <v>1112</v>
      </c>
      <c r="C796" s="372" t="s">
        <v>104</v>
      </c>
      <c r="D796" s="372" t="s">
        <v>2451</v>
      </c>
      <c r="E796" s="374">
        <v>1200</v>
      </c>
      <c r="F796" s="372">
        <v>70073087</v>
      </c>
      <c r="G796" s="372" t="s">
        <v>2454</v>
      </c>
      <c r="H796" s="372" t="s">
        <v>2438</v>
      </c>
      <c r="I796" s="372" t="s">
        <v>2415</v>
      </c>
      <c r="J796" s="372" t="s">
        <v>2453</v>
      </c>
      <c r="K796" s="391">
        <v>2</v>
      </c>
      <c r="L796" s="391">
        <v>2</v>
      </c>
      <c r="M796" s="392">
        <v>2080</v>
      </c>
      <c r="N796" s="391">
        <v>0</v>
      </c>
      <c r="O796" s="391">
        <v>0</v>
      </c>
      <c r="P796" s="392">
        <f t="shared" si="27"/>
        <v>0</v>
      </c>
    </row>
    <row r="797" spans="1:16" x14ac:dyDescent="0.2">
      <c r="A797" s="388" t="s">
        <v>2411</v>
      </c>
      <c r="B797" s="372" t="s">
        <v>1112</v>
      </c>
      <c r="C797" s="372" t="s">
        <v>104</v>
      </c>
      <c r="D797" s="372" t="s">
        <v>2455</v>
      </c>
      <c r="E797" s="374">
        <v>1600</v>
      </c>
      <c r="F797" s="372">
        <v>42859804</v>
      </c>
      <c r="G797" s="372" t="s">
        <v>2456</v>
      </c>
      <c r="H797" s="372" t="s">
        <v>2457</v>
      </c>
      <c r="I797" s="372" t="s">
        <v>2419</v>
      </c>
      <c r="J797" s="372" t="s">
        <v>2458</v>
      </c>
      <c r="K797" s="391">
        <v>2</v>
      </c>
      <c r="L797" s="391">
        <v>4</v>
      </c>
      <c r="M797" s="392">
        <v>6400</v>
      </c>
      <c r="N797" s="391">
        <v>0</v>
      </c>
      <c r="O797" s="391">
        <v>0</v>
      </c>
      <c r="P797" s="392">
        <f t="shared" si="27"/>
        <v>0</v>
      </c>
    </row>
    <row r="798" spans="1:16" x14ac:dyDescent="0.2">
      <c r="A798" s="388" t="s">
        <v>2411</v>
      </c>
      <c r="B798" s="372" t="s">
        <v>1112</v>
      </c>
      <c r="C798" s="372" t="s">
        <v>104</v>
      </c>
      <c r="D798" s="372" t="s">
        <v>2455</v>
      </c>
      <c r="E798" s="374">
        <v>1600</v>
      </c>
      <c r="F798" s="372">
        <v>31041348</v>
      </c>
      <c r="G798" s="372" t="s">
        <v>2459</v>
      </c>
      <c r="H798" s="372" t="s">
        <v>2460</v>
      </c>
      <c r="I798" s="372"/>
      <c r="J798" s="372" t="s">
        <v>2460</v>
      </c>
      <c r="K798" s="391">
        <v>3</v>
      </c>
      <c r="L798" s="391">
        <v>4</v>
      </c>
      <c r="M798" s="392">
        <v>6400</v>
      </c>
      <c r="N798" s="391">
        <v>0</v>
      </c>
      <c r="O798" s="391">
        <v>0</v>
      </c>
      <c r="P798" s="392">
        <f t="shared" si="27"/>
        <v>0</v>
      </c>
    </row>
    <row r="799" spans="1:16" x14ac:dyDescent="0.2">
      <c r="A799" s="388" t="s">
        <v>2411</v>
      </c>
      <c r="B799" s="372" t="s">
        <v>1112</v>
      </c>
      <c r="C799" s="372" t="s">
        <v>104</v>
      </c>
      <c r="D799" s="372" t="s">
        <v>2426</v>
      </c>
      <c r="E799" s="374">
        <v>1600</v>
      </c>
      <c r="F799" s="372">
        <v>40675388</v>
      </c>
      <c r="G799" s="372" t="s">
        <v>2461</v>
      </c>
      <c r="H799" s="372" t="s">
        <v>2418</v>
      </c>
      <c r="I799" s="372" t="s">
        <v>2415</v>
      </c>
      <c r="J799" s="372" t="s">
        <v>2428</v>
      </c>
      <c r="K799" s="391">
        <v>0</v>
      </c>
      <c r="L799" s="391">
        <v>0</v>
      </c>
      <c r="M799" s="392">
        <v>0</v>
      </c>
      <c r="N799" s="391">
        <v>1</v>
      </c>
      <c r="O799" s="391">
        <v>4</v>
      </c>
      <c r="P799" s="392">
        <f t="shared" si="27"/>
        <v>6400</v>
      </c>
    </row>
    <row r="800" spans="1:16" x14ac:dyDescent="0.2">
      <c r="A800" s="388" t="s">
        <v>2411</v>
      </c>
      <c r="B800" s="372" t="s">
        <v>1112</v>
      </c>
      <c r="C800" s="372" t="s">
        <v>104</v>
      </c>
      <c r="D800" s="372" t="s">
        <v>2440</v>
      </c>
      <c r="E800" s="374">
        <v>930</v>
      </c>
      <c r="F800" s="372">
        <v>31039597</v>
      </c>
      <c r="G800" s="372" t="s">
        <v>2462</v>
      </c>
      <c r="H800" s="372" t="s">
        <v>2440</v>
      </c>
      <c r="I800" s="372"/>
      <c r="J800" s="372" t="s">
        <v>2442</v>
      </c>
      <c r="K800" s="391">
        <v>0</v>
      </c>
      <c r="L800" s="391">
        <v>0</v>
      </c>
      <c r="M800" s="392">
        <v>0</v>
      </c>
      <c r="N800" s="391">
        <v>1</v>
      </c>
      <c r="O800" s="391">
        <v>1</v>
      </c>
      <c r="P800" s="392">
        <f t="shared" si="27"/>
        <v>930</v>
      </c>
    </row>
    <row r="801" spans="1:16" x14ac:dyDescent="0.2">
      <c r="A801" s="372" t="s">
        <v>2463</v>
      </c>
      <c r="B801" s="372" t="s">
        <v>1112</v>
      </c>
      <c r="C801" s="372" t="s">
        <v>104</v>
      </c>
      <c r="D801" s="372" t="s">
        <v>2464</v>
      </c>
      <c r="E801" s="502">
        <v>2665</v>
      </c>
      <c r="F801" s="372">
        <v>43108030</v>
      </c>
      <c r="G801" s="372" t="s">
        <v>2465</v>
      </c>
      <c r="H801" s="372" t="s">
        <v>2466</v>
      </c>
      <c r="I801" s="372" t="s">
        <v>870</v>
      </c>
      <c r="J801" s="372" t="s">
        <v>2466</v>
      </c>
      <c r="K801" s="373">
        <v>1</v>
      </c>
      <c r="L801" s="375" t="s">
        <v>2467</v>
      </c>
      <c r="M801" s="392">
        <v>31446.99</v>
      </c>
      <c r="N801" s="375"/>
      <c r="O801" s="375"/>
      <c r="P801" s="375"/>
    </row>
    <row r="802" spans="1:16" x14ac:dyDescent="0.2">
      <c r="A802" s="372" t="s">
        <v>2463</v>
      </c>
      <c r="B802" s="372" t="s">
        <v>1112</v>
      </c>
      <c r="C802" s="372" t="s">
        <v>104</v>
      </c>
      <c r="D802" s="372" t="s">
        <v>2468</v>
      </c>
      <c r="E802" s="502">
        <v>3680</v>
      </c>
      <c r="F802" s="372"/>
      <c r="G802" s="372" t="s">
        <v>2469</v>
      </c>
      <c r="H802" s="372" t="s">
        <v>2470</v>
      </c>
      <c r="I802" s="372" t="s">
        <v>1034</v>
      </c>
      <c r="J802" s="372" t="s">
        <v>2470</v>
      </c>
      <c r="K802" s="373">
        <v>1</v>
      </c>
      <c r="L802" s="373">
        <v>2</v>
      </c>
      <c r="M802" s="392">
        <v>7360</v>
      </c>
      <c r="N802" s="375"/>
      <c r="O802" s="375"/>
      <c r="P802" s="375"/>
    </row>
    <row r="803" spans="1:16" x14ac:dyDescent="0.2">
      <c r="A803" s="372" t="s">
        <v>2463</v>
      </c>
      <c r="B803" s="372" t="s">
        <v>1112</v>
      </c>
      <c r="C803" s="372" t="s">
        <v>104</v>
      </c>
      <c r="D803" s="372" t="s">
        <v>2468</v>
      </c>
      <c r="E803" s="502">
        <v>3680</v>
      </c>
      <c r="F803" s="372">
        <v>42039676</v>
      </c>
      <c r="G803" s="372" t="s">
        <v>2471</v>
      </c>
      <c r="H803" s="372" t="s">
        <v>2470</v>
      </c>
      <c r="I803" s="372" t="s">
        <v>1034</v>
      </c>
      <c r="J803" s="372" t="s">
        <v>2470</v>
      </c>
      <c r="K803" s="373">
        <v>1</v>
      </c>
      <c r="L803" s="373">
        <v>3</v>
      </c>
      <c r="M803" s="392">
        <v>11040</v>
      </c>
      <c r="N803" s="375"/>
      <c r="O803" s="375"/>
      <c r="P803" s="375"/>
    </row>
    <row r="804" spans="1:16" x14ac:dyDescent="0.2">
      <c r="A804" s="372" t="s">
        <v>2463</v>
      </c>
      <c r="B804" s="372" t="s">
        <v>1112</v>
      </c>
      <c r="C804" s="372" t="s">
        <v>104</v>
      </c>
      <c r="D804" s="372" t="s">
        <v>2468</v>
      </c>
      <c r="E804" s="502">
        <v>3680</v>
      </c>
      <c r="F804" s="372">
        <v>70363393</v>
      </c>
      <c r="G804" s="372" t="s">
        <v>2472</v>
      </c>
      <c r="H804" s="372" t="s">
        <v>2473</v>
      </c>
      <c r="I804" s="372" t="s">
        <v>1034</v>
      </c>
      <c r="J804" s="372" t="s">
        <v>2473</v>
      </c>
      <c r="K804" s="373">
        <v>1</v>
      </c>
      <c r="L804" s="373">
        <v>6</v>
      </c>
      <c r="M804" s="392">
        <v>22080</v>
      </c>
      <c r="N804" s="373">
        <v>2</v>
      </c>
      <c r="O804" s="373">
        <v>6</v>
      </c>
      <c r="P804" s="395">
        <v>22080</v>
      </c>
    </row>
    <row r="805" spans="1:16" x14ac:dyDescent="0.2">
      <c r="A805" s="372" t="s">
        <v>2474</v>
      </c>
      <c r="B805" s="372" t="s">
        <v>1112</v>
      </c>
      <c r="C805" s="372" t="s">
        <v>104</v>
      </c>
      <c r="D805" s="372" t="s">
        <v>825</v>
      </c>
      <c r="E805" s="502">
        <v>2665</v>
      </c>
      <c r="F805" s="372">
        <v>48046623</v>
      </c>
      <c r="G805" s="372" t="s">
        <v>2041</v>
      </c>
      <c r="H805" s="372" t="s">
        <v>2307</v>
      </c>
      <c r="I805" s="372" t="s">
        <v>1034</v>
      </c>
      <c r="J805" s="372" t="s">
        <v>2307</v>
      </c>
      <c r="K805" s="373">
        <v>1</v>
      </c>
      <c r="L805" s="373">
        <v>2</v>
      </c>
      <c r="M805" s="392">
        <v>7360</v>
      </c>
      <c r="N805" s="373"/>
      <c r="O805" s="375"/>
      <c r="P805" s="395"/>
    </row>
    <row r="806" spans="1:16" x14ac:dyDescent="0.2">
      <c r="A806" s="372" t="s">
        <v>2474</v>
      </c>
      <c r="B806" s="372" t="s">
        <v>1112</v>
      </c>
      <c r="C806" s="372" t="s">
        <v>104</v>
      </c>
      <c r="D806" s="372" t="s">
        <v>825</v>
      </c>
      <c r="E806" s="502">
        <v>2665</v>
      </c>
      <c r="F806" s="372">
        <v>46602521</v>
      </c>
      <c r="G806" s="372" t="s">
        <v>2475</v>
      </c>
      <c r="H806" s="372" t="s">
        <v>2307</v>
      </c>
      <c r="I806" s="372" t="s">
        <v>1034</v>
      </c>
      <c r="J806" s="372" t="s">
        <v>2307</v>
      </c>
      <c r="K806" s="373">
        <v>1</v>
      </c>
      <c r="L806" s="373">
        <v>9</v>
      </c>
      <c r="M806" s="392">
        <v>23985</v>
      </c>
      <c r="N806" s="373">
        <v>2</v>
      </c>
      <c r="O806" s="373">
        <v>6</v>
      </c>
      <c r="P806" s="395">
        <v>15990</v>
      </c>
    </row>
    <row r="807" spans="1:16" x14ac:dyDescent="0.2">
      <c r="A807" s="372" t="s">
        <v>2474</v>
      </c>
      <c r="B807" s="372" t="s">
        <v>2476</v>
      </c>
      <c r="C807" s="372" t="s">
        <v>107</v>
      </c>
      <c r="D807" s="409" t="s">
        <v>2477</v>
      </c>
      <c r="E807" s="502">
        <v>2600</v>
      </c>
      <c r="F807" s="409">
        <v>45289824</v>
      </c>
      <c r="G807" s="409" t="s">
        <v>2478</v>
      </c>
      <c r="H807" s="396" t="s">
        <v>2307</v>
      </c>
      <c r="I807" s="396" t="s">
        <v>1034</v>
      </c>
      <c r="J807" s="396" t="s">
        <v>2307</v>
      </c>
      <c r="K807" s="373">
        <v>1</v>
      </c>
      <c r="L807" s="373">
        <v>4</v>
      </c>
      <c r="M807" s="392">
        <v>10400</v>
      </c>
      <c r="N807" s="373">
        <v>2</v>
      </c>
      <c r="O807" s="373">
        <v>6</v>
      </c>
      <c r="P807" s="395">
        <v>16800</v>
      </c>
    </row>
    <row r="808" spans="1:16" x14ac:dyDescent="0.2">
      <c r="A808" s="372" t="s">
        <v>2474</v>
      </c>
      <c r="B808" s="372" t="s">
        <v>2476</v>
      </c>
      <c r="C808" s="372" t="s">
        <v>107</v>
      </c>
      <c r="D808" s="409" t="s">
        <v>2479</v>
      </c>
      <c r="E808" s="503">
        <v>1400</v>
      </c>
      <c r="F808" s="409">
        <v>31477704</v>
      </c>
      <c r="G808" s="409" t="s">
        <v>2480</v>
      </c>
      <c r="H808" s="396"/>
      <c r="I808" s="396"/>
      <c r="J808" s="396"/>
      <c r="K808" s="373">
        <v>5</v>
      </c>
      <c r="L808" s="373">
        <v>12</v>
      </c>
      <c r="M808" s="392">
        <v>18000</v>
      </c>
      <c r="N808" s="373">
        <v>6</v>
      </c>
      <c r="O808" s="373">
        <v>6</v>
      </c>
      <c r="P808" s="395">
        <v>10200</v>
      </c>
    </row>
    <row r="809" spans="1:16" x14ac:dyDescent="0.2">
      <c r="A809" s="372" t="s">
        <v>2474</v>
      </c>
      <c r="B809" s="372" t="s">
        <v>2476</v>
      </c>
      <c r="C809" s="372" t="s">
        <v>107</v>
      </c>
      <c r="D809" s="409" t="s">
        <v>2481</v>
      </c>
      <c r="E809" s="502">
        <v>1600</v>
      </c>
      <c r="F809" s="409">
        <v>42196084</v>
      </c>
      <c r="G809" s="409" t="s">
        <v>2482</v>
      </c>
      <c r="H809" s="396" t="s">
        <v>2470</v>
      </c>
      <c r="I809" s="396" t="s">
        <v>1034</v>
      </c>
      <c r="J809" s="396" t="s">
        <v>2470</v>
      </c>
      <c r="K809" s="373">
        <v>1</v>
      </c>
      <c r="L809" s="373">
        <v>12</v>
      </c>
      <c r="M809" s="392">
        <v>19200</v>
      </c>
      <c r="N809" s="373">
        <v>2</v>
      </c>
      <c r="O809" s="373">
        <v>6</v>
      </c>
      <c r="P809" s="395">
        <v>12000</v>
      </c>
    </row>
    <row r="810" spans="1:16" x14ac:dyDescent="0.2">
      <c r="A810" s="372" t="s">
        <v>2474</v>
      </c>
      <c r="B810" s="372" t="s">
        <v>2476</v>
      </c>
      <c r="C810" s="372" t="s">
        <v>107</v>
      </c>
      <c r="D810" s="409" t="s">
        <v>2483</v>
      </c>
      <c r="E810" s="502">
        <v>1800</v>
      </c>
      <c r="F810" s="409">
        <v>70508984</v>
      </c>
      <c r="G810" s="409" t="s">
        <v>2484</v>
      </c>
      <c r="H810" s="396" t="s">
        <v>2485</v>
      </c>
      <c r="I810" s="396" t="s">
        <v>870</v>
      </c>
      <c r="J810" s="396" t="s">
        <v>2485</v>
      </c>
      <c r="K810" s="373">
        <v>1</v>
      </c>
      <c r="L810" s="373">
        <v>1</v>
      </c>
      <c r="M810" s="392">
        <v>1800</v>
      </c>
      <c r="N810" s="375"/>
      <c r="O810" s="375"/>
      <c r="P810" s="395">
        <v>12000</v>
      </c>
    </row>
    <row r="811" spans="1:16" x14ac:dyDescent="0.2">
      <c r="A811" s="372" t="s">
        <v>2474</v>
      </c>
      <c r="B811" s="372" t="s">
        <v>2476</v>
      </c>
      <c r="C811" s="372" t="s">
        <v>107</v>
      </c>
      <c r="D811" s="408" t="s">
        <v>2486</v>
      </c>
      <c r="E811" s="502">
        <v>4000</v>
      </c>
      <c r="F811" s="409">
        <v>46786580</v>
      </c>
      <c r="G811" s="409" t="s">
        <v>2487</v>
      </c>
      <c r="H811" s="396" t="s">
        <v>817</v>
      </c>
      <c r="I811" s="396" t="s">
        <v>1034</v>
      </c>
      <c r="J811" s="396" t="s">
        <v>817</v>
      </c>
      <c r="K811" s="373">
        <v>1</v>
      </c>
      <c r="L811" s="373" t="s">
        <v>2488</v>
      </c>
      <c r="M811" s="392">
        <v>3733.33</v>
      </c>
      <c r="N811" s="373">
        <v>2</v>
      </c>
      <c r="O811" s="375" t="s">
        <v>2489</v>
      </c>
      <c r="P811" s="395">
        <v>6666.66</v>
      </c>
    </row>
    <row r="812" spans="1:16" x14ac:dyDescent="0.2">
      <c r="A812" s="372" t="s">
        <v>2474</v>
      </c>
      <c r="B812" s="372" t="s">
        <v>2476</v>
      </c>
      <c r="C812" s="372" t="s">
        <v>107</v>
      </c>
      <c r="D812" s="409" t="s">
        <v>2490</v>
      </c>
      <c r="E812" s="502">
        <v>1200</v>
      </c>
      <c r="F812" s="409">
        <v>46596952</v>
      </c>
      <c r="G812" s="409" t="s">
        <v>2491</v>
      </c>
      <c r="H812" s="396"/>
      <c r="I812" s="396"/>
      <c r="J812" s="396"/>
      <c r="K812" s="373">
        <v>1</v>
      </c>
      <c r="L812" s="373">
        <v>11</v>
      </c>
      <c r="M812" s="392">
        <v>15400</v>
      </c>
      <c r="N812" s="373">
        <v>2</v>
      </c>
      <c r="O812" s="375" t="s">
        <v>2489</v>
      </c>
      <c r="P812" s="395">
        <v>7980</v>
      </c>
    </row>
    <row r="813" spans="1:16" x14ac:dyDescent="0.2">
      <c r="A813" s="372" t="s">
        <v>2474</v>
      </c>
      <c r="B813" s="372" t="s">
        <v>2476</v>
      </c>
      <c r="C813" s="372" t="s">
        <v>107</v>
      </c>
      <c r="D813" s="409" t="s">
        <v>2492</v>
      </c>
      <c r="E813" s="503">
        <v>1400</v>
      </c>
      <c r="F813" s="409">
        <v>70151650</v>
      </c>
      <c r="G813" s="409" t="s">
        <v>2493</v>
      </c>
      <c r="H813" s="396" t="s">
        <v>2494</v>
      </c>
      <c r="I813" s="396" t="s">
        <v>1068</v>
      </c>
      <c r="J813" s="396" t="s">
        <v>2494</v>
      </c>
      <c r="K813" s="373">
        <v>1</v>
      </c>
      <c r="L813" s="373" t="s">
        <v>2495</v>
      </c>
      <c r="M813" s="392">
        <v>1306.67</v>
      </c>
      <c r="N813" s="373">
        <v>2</v>
      </c>
      <c r="O813" s="375" t="s">
        <v>2496</v>
      </c>
      <c r="P813" s="395"/>
    </row>
    <row r="814" spans="1:16" x14ac:dyDescent="0.2">
      <c r="A814" s="372" t="s">
        <v>2474</v>
      </c>
      <c r="B814" s="372" t="s">
        <v>2397</v>
      </c>
      <c r="C814" s="372" t="s">
        <v>107</v>
      </c>
      <c r="D814" s="409" t="s">
        <v>2497</v>
      </c>
      <c r="E814" s="502">
        <v>2000</v>
      </c>
      <c r="F814" s="504">
        <v>9697100</v>
      </c>
      <c r="G814" s="409" t="s">
        <v>2498</v>
      </c>
      <c r="H814" s="396"/>
      <c r="I814" s="396"/>
      <c r="J814" s="396"/>
      <c r="K814" s="373">
        <v>1</v>
      </c>
      <c r="L814" s="373" t="s">
        <v>2499</v>
      </c>
      <c r="M814" s="392">
        <v>11933.33</v>
      </c>
      <c r="N814" s="373">
        <v>2</v>
      </c>
      <c r="O814" s="375" t="s">
        <v>2500</v>
      </c>
      <c r="P814" s="395">
        <v>9733.33</v>
      </c>
    </row>
    <row r="815" spans="1:16" x14ac:dyDescent="0.2">
      <c r="A815" s="372" t="s">
        <v>2474</v>
      </c>
      <c r="B815" s="372" t="s">
        <v>2397</v>
      </c>
      <c r="C815" s="372" t="s">
        <v>107</v>
      </c>
      <c r="D815" s="409" t="s">
        <v>2501</v>
      </c>
      <c r="E815" s="502">
        <v>1400</v>
      </c>
      <c r="F815" s="409">
        <v>76434686</v>
      </c>
      <c r="G815" s="409" t="s">
        <v>2502</v>
      </c>
      <c r="H815" s="396" t="s">
        <v>2503</v>
      </c>
      <c r="I815" s="396" t="s">
        <v>870</v>
      </c>
      <c r="J815" s="396" t="s">
        <v>2503</v>
      </c>
      <c r="K815" s="373">
        <v>1</v>
      </c>
      <c r="L815" s="373" t="s">
        <v>2504</v>
      </c>
      <c r="M815" s="392">
        <v>6253.33</v>
      </c>
      <c r="N815" s="373">
        <v>2</v>
      </c>
      <c r="O815" s="375" t="s">
        <v>2505</v>
      </c>
      <c r="P815" s="395">
        <v>9983.33</v>
      </c>
    </row>
    <row r="816" spans="1:16" x14ac:dyDescent="0.2">
      <c r="A816" s="372" t="s">
        <v>2474</v>
      </c>
      <c r="B816" s="372" t="s">
        <v>2397</v>
      </c>
      <c r="C816" s="372" t="s">
        <v>107</v>
      </c>
      <c r="D816" s="409" t="s">
        <v>2506</v>
      </c>
      <c r="E816" s="502">
        <v>2000</v>
      </c>
      <c r="F816" s="409">
        <v>31172782</v>
      </c>
      <c r="G816" s="409" t="s">
        <v>2507</v>
      </c>
      <c r="H816" s="396" t="s">
        <v>2508</v>
      </c>
      <c r="I816" s="396" t="s">
        <v>1034</v>
      </c>
      <c r="J816" s="396" t="s">
        <v>2508</v>
      </c>
      <c r="K816" s="373">
        <v>1</v>
      </c>
      <c r="L816" s="373">
        <v>10</v>
      </c>
      <c r="M816" s="392">
        <v>20000</v>
      </c>
      <c r="N816" s="373">
        <v>2</v>
      </c>
      <c r="O816" s="373">
        <v>6</v>
      </c>
      <c r="P816" s="395">
        <v>13950.003000000001</v>
      </c>
    </row>
    <row r="817" spans="1:16" x14ac:dyDescent="0.2">
      <c r="A817" s="372" t="s">
        <v>2474</v>
      </c>
      <c r="B817" s="372" t="s">
        <v>2397</v>
      </c>
      <c r="C817" s="372" t="s">
        <v>107</v>
      </c>
      <c r="D817" s="409" t="s">
        <v>2509</v>
      </c>
      <c r="E817" s="503">
        <v>5500</v>
      </c>
      <c r="F817" s="409">
        <v>31182561</v>
      </c>
      <c r="G817" s="409" t="s">
        <v>2510</v>
      </c>
      <c r="H817" s="396" t="s">
        <v>817</v>
      </c>
      <c r="I817" s="396" t="s">
        <v>1034</v>
      </c>
      <c r="J817" s="396" t="s">
        <v>817</v>
      </c>
      <c r="K817" s="373">
        <v>1</v>
      </c>
      <c r="L817" s="373" t="s">
        <v>2511</v>
      </c>
      <c r="M817" s="392">
        <v>10816.67</v>
      </c>
      <c r="N817" s="373">
        <v>2</v>
      </c>
      <c r="O817" s="373">
        <v>6</v>
      </c>
      <c r="P817" s="395">
        <v>33000</v>
      </c>
    </row>
    <row r="818" spans="1:16" x14ac:dyDescent="0.2">
      <c r="A818" s="372" t="s">
        <v>2474</v>
      </c>
      <c r="B818" s="372" t="s">
        <v>2397</v>
      </c>
      <c r="C818" s="372" t="s">
        <v>107</v>
      </c>
      <c r="D818" s="409" t="s">
        <v>2509</v>
      </c>
      <c r="E818" s="503">
        <v>5500</v>
      </c>
      <c r="F818" s="409"/>
      <c r="G818" s="409" t="s">
        <v>2512</v>
      </c>
      <c r="H818" s="396" t="s">
        <v>817</v>
      </c>
      <c r="I818" s="396" t="s">
        <v>1034</v>
      </c>
      <c r="J818" s="396" t="s">
        <v>817</v>
      </c>
      <c r="K818" s="373"/>
      <c r="L818" s="373"/>
      <c r="M818" s="392"/>
      <c r="N818" s="373">
        <v>1</v>
      </c>
      <c r="O818" s="373">
        <v>1</v>
      </c>
      <c r="P818" s="395">
        <v>5500</v>
      </c>
    </row>
    <row r="819" spans="1:16" x14ac:dyDescent="0.2">
      <c r="A819" s="372" t="s">
        <v>2474</v>
      </c>
      <c r="B819" s="372" t="s">
        <v>2397</v>
      </c>
      <c r="C819" s="372" t="s">
        <v>107</v>
      </c>
      <c r="D819" s="409" t="s">
        <v>2513</v>
      </c>
      <c r="E819" s="503">
        <v>2000</v>
      </c>
      <c r="F819" s="409">
        <v>45264949</v>
      </c>
      <c r="G819" s="409" t="s">
        <v>2514</v>
      </c>
      <c r="H819" s="396"/>
      <c r="I819" s="396"/>
      <c r="J819" s="396"/>
      <c r="K819" s="373">
        <v>2</v>
      </c>
      <c r="L819" s="373" t="s">
        <v>2515</v>
      </c>
      <c r="M819" s="392">
        <v>19853.330000000002</v>
      </c>
      <c r="N819" s="373">
        <v>2</v>
      </c>
      <c r="O819" s="375" t="s">
        <v>2516</v>
      </c>
      <c r="P819" s="395"/>
    </row>
    <row r="820" spans="1:16" x14ac:dyDescent="0.2">
      <c r="A820" s="372" t="s">
        <v>2474</v>
      </c>
      <c r="B820" s="372" t="s">
        <v>2397</v>
      </c>
      <c r="C820" s="372" t="s">
        <v>107</v>
      </c>
      <c r="D820" s="409" t="s">
        <v>2517</v>
      </c>
      <c r="E820" s="502">
        <v>2000</v>
      </c>
      <c r="F820" s="409">
        <v>41798537</v>
      </c>
      <c r="G820" s="409" t="s">
        <v>2518</v>
      </c>
      <c r="H820" s="396" t="s">
        <v>2519</v>
      </c>
      <c r="I820" s="396" t="s">
        <v>1034</v>
      </c>
      <c r="J820" s="396" t="s">
        <v>2519</v>
      </c>
      <c r="K820" s="373">
        <v>1</v>
      </c>
      <c r="L820" s="373" t="s">
        <v>2488</v>
      </c>
      <c r="M820" s="392">
        <v>1493.33</v>
      </c>
      <c r="N820" s="375"/>
      <c r="O820" s="375"/>
      <c r="P820" s="395"/>
    </row>
    <row r="821" spans="1:16" x14ac:dyDescent="0.2">
      <c r="A821" s="372" t="s">
        <v>2474</v>
      </c>
      <c r="B821" s="372" t="s">
        <v>2397</v>
      </c>
      <c r="C821" s="372" t="s">
        <v>107</v>
      </c>
      <c r="D821" s="409" t="s">
        <v>2520</v>
      </c>
      <c r="E821" s="502">
        <v>1800</v>
      </c>
      <c r="F821" s="409">
        <v>31467610</v>
      </c>
      <c r="G821" s="409" t="s">
        <v>2521</v>
      </c>
      <c r="H821" s="396" t="s">
        <v>2508</v>
      </c>
      <c r="I821" s="396" t="s">
        <v>1034</v>
      </c>
      <c r="J821" s="396" t="s">
        <v>2508</v>
      </c>
      <c r="K821" s="373">
        <v>1</v>
      </c>
      <c r="L821" s="373">
        <v>12</v>
      </c>
      <c r="M821" s="392">
        <v>20700</v>
      </c>
      <c r="N821" s="373">
        <v>1</v>
      </c>
      <c r="O821" s="373">
        <v>6</v>
      </c>
      <c r="P821" s="395">
        <v>13649.99</v>
      </c>
    </row>
    <row r="822" spans="1:16" x14ac:dyDescent="0.2">
      <c r="A822" s="372" t="s">
        <v>2474</v>
      </c>
      <c r="B822" s="372" t="s">
        <v>2397</v>
      </c>
      <c r="C822" s="372" t="s">
        <v>107</v>
      </c>
      <c r="D822" s="409" t="s">
        <v>2522</v>
      </c>
      <c r="E822" s="502">
        <v>1800</v>
      </c>
      <c r="F822" s="409">
        <v>42930071</v>
      </c>
      <c r="G822" s="409" t="s">
        <v>2523</v>
      </c>
      <c r="H822" s="396" t="s">
        <v>2466</v>
      </c>
      <c r="I822" s="396" t="s">
        <v>870</v>
      </c>
      <c r="J822" s="396" t="s">
        <v>2466</v>
      </c>
      <c r="K822" s="373">
        <v>1</v>
      </c>
      <c r="L822" s="373">
        <v>11</v>
      </c>
      <c r="M822" s="392">
        <v>20673.330000000002</v>
      </c>
      <c r="N822" s="373">
        <v>1</v>
      </c>
      <c r="O822" s="375" t="s">
        <v>2524</v>
      </c>
      <c r="P822" s="395">
        <v>7600</v>
      </c>
    </row>
    <row r="823" spans="1:16" x14ac:dyDescent="0.2">
      <c r="A823" s="372" t="s">
        <v>2474</v>
      </c>
      <c r="B823" s="372" t="s">
        <v>2397</v>
      </c>
      <c r="C823" s="372" t="s">
        <v>107</v>
      </c>
      <c r="D823" s="409" t="s">
        <v>2525</v>
      </c>
      <c r="E823" s="502">
        <v>1800</v>
      </c>
      <c r="F823" s="409"/>
      <c r="G823" s="409" t="s">
        <v>2526</v>
      </c>
      <c r="H823" s="396" t="s">
        <v>2527</v>
      </c>
      <c r="I823" s="396" t="s">
        <v>1068</v>
      </c>
      <c r="J823" s="396" t="s">
        <v>2527</v>
      </c>
      <c r="K823" s="373"/>
      <c r="L823" s="373"/>
      <c r="M823" s="392"/>
      <c r="N823" s="373">
        <v>1</v>
      </c>
      <c r="O823" s="375" t="s">
        <v>2528</v>
      </c>
      <c r="P823" s="395">
        <v>5600</v>
      </c>
    </row>
    <row r="824" spans="1:16" x14ac:dyDescent="0.2">
      <c r="A824" s="372" t="s">
        <v>2474</v>
      </c>
      <c r="B824" s="372" t="s">
        <v>2397</v>
      </c>
      <c r="C824" s="372" t="s">
        <v>107</v>
      </c>
      <c r="D824" s="409" t="s">
        <v>2529</v>
      </c>
      <c r="E824" s="502">
        <v>1800</v>
      </c>
      <c r="F824" s="409">
        <v>43127553</v>
      </c>
      <c r="G824" s="409" t="s">
        <v>2530</v>
      </c>
      <c r="H824" s="396"/>
      <c r="I824" s="396"/>
      <c r="J824" s="396"/>
      <c r="K824" s="373">
        <v>1</v>
      </c>
      <c r="L824" s="373">
        <v>6</v>
      </c>
      <c r="M824" s="392">
        <v>10800</v>
      </c>
      <c r="N824" s="373">
        <v>1</v>
      </c>
      <c r="O824" s="375" t="s">
        <v>2531</v>
      </c>
      <c r="P824" s="395">
        <v>5940</v>
      </c>
    </row>
    <row r="825" spans="1:16" x14ac:dyDescent="0.2">
      <c r="A825" s="372" t="s">
        <v>2474</v>
      </c>
      <c r="B825" s="372" t="s">
        <v>2397</v>
      </c>
      <c r="C825" s="372" t="s">
        <v>107</v>
      </c>
      <c r="D825" s="409" t="s">
        <v>2532</v>
      </c>
      <c r="E825" s="503">
        <v>1800</v>
      </c>
      <c r="F825" s="409">
        <v>31164978</v>
      </c>
      <c r="G825" s="409" t="s">
        <v>2533</v>
      </c>
      <c r="H825" s="396"/>
      <c r="I825" s="396"/>
      <c r="J825" s="396"/>
      <c r="K825" s="373">
        <v>1</v>
      </c>
      <c r="L825" s="373">
        <v>12</v>
      </c>
      <c r="M825" s="392">
        <v>21600</v>
      </c>
      <c r="N825" s="373">
        <v>1</v>
      </c>
      <c r="O825" s="375" t="s">
        <v>2534</v>
      </c>
      <c r="P825" s="395">
        <v>2666.66</v>
      </c>
    </row>
    <row r="826" spans="1:16" x14ac:dyDescent="0.2">
      <c r="A826" s="372" t="s">
        <v>2474</v>
      </c>
      <c r="B826" s="372" t="s">
        <v>2397</v>
      </c>
      <c r="C826" s="372" t="s">
        <v>107</v>
      </c>
      <c r="D826" s="409" t="s">
        <v>2535</v>
      </c>
      <c r="E826" s="502">
        <v>1200</v>
      </c>
      <c r="F826" s="409">
        <v>41774840</v>
      </c>
      <c r="G826" s="409" t="s">
        <v>2536</v>
      </c>
      <c r="H826" s="396"/>
      <c r="I826" s="396"/>
      <c r="J826" s="396"/>
      <c r="K826" s="373">
        <v>1</v>
      </c>
      <c r="L826" s="373" t="s">
        <v>2537</v>
      </c>
      <c r="M826" s="392">
        <v>5520</v>
      </c>
      <c r="N826" s="373"/>
      <c r="O826" s="375"/>
      <c r="P826" s="395"/>
    </row>
    <row r="827" spans="1:16" x14ac:dyDescent="0.2">
      <c r="A827" s="372" t="s">
        <v>2474</v>
      </c>
      <c r="B827" s="372" t="s">
        <v>2476</v>
      </c>
      <c r="C827" s="372" t="s">
        <v>107</v>
      </c>
      <c r="D827" s="409" t="s">
        <v>2483</v>
      </c>
      <c r="E827" s="502">
        <v>1800</v>
      </c>
      <c r="F827" s="409">
        <v>10618074</v>
      </c>
      <c r="G827" s="409" t="s">
        <v>2538</v>
      </c>
      <c r="H827" s="396" t="s">
        <v>2508</v>
      </c>
      <c r="I827" s="396" t="s">
        <v>1034</v>
      </c>
      <c r="J827" s="396" t="s">
        <v>2508</v>
      </c>
      <c r="K827" s="373">
        <v>1</v>
      </c>
      <c r="L827" s="373">
        <v>12</v>
      </c>
      <c r="M827" s="392">
        <v>20700</v>
      </c>
      <c r="N827" s="373">
        <v>1</v>
      </c>
      <c r="O827" s="373">
        <v>6</v>
      </c>
      <c r="P827" s="395">
        <v>10800</v>
      </c>
    </row>
    <row r="828" spans="1:16" x14ac:dyDescent="0.2">
      <c r="A828" s="372" t="s">
        <v>2474</v>
      </c>
      <c r="B828" s="372" t="s">
        <v>2476</v>
      </c>
      <c r="C828" s="372" t="s">
        <v>107</v>
      </c>
      <c r="D828" s="409" t="s">
        <v>2539</v>
      </c>
      <c r="E828" s="502">
        <v>1200</v>
      </c>
      <c r="F828" s="409">
        <v>73514497</v>
      </c>
      <c r="G828" s="409" t="s">
        <v>2540</v>
      </c>
      <c r="H828" s="396" t="s">
        <v>2541</v>
      </c>
      <c r="I828" s="396" t="s">
        <v>1034</v>
      </c>
      <c r="J828" s="396" t="s">
        <v>2541</v>
      </c>
      <c r="K828" s="373">
        <v>2</v>
      </c>
      <c r="L828" s="373">
        <v>5.2</v>
      </c>
      <c r="M828" s="392">
        <v>6240</v>
      </c>
      <c r="N828" s="375"/>
      <c r="O828" s="375"/>
      <c r="P828" s="395"/>
    </row>
    <row r="829" spans="1:16" x14ac:dyDescent="0.2">
      <c r="A829" s="372" t="s">
        <v>2474</v>
      </c>
      <c r="B829" s="372" t="s">
        <v>2476</v>
      </c>
      <c r="C829" s="372" t="s">
        <v>107</v>
      </c>
      <c r="D829" s="409" t="s">
        <v>2542</v>
      </c>
      <c r="E829" s="502">
        <v>300</v>
      </c>
      <c r="F829" s="409">
        <v>70215751</v>
      </c>
      <c r="G829" s="409" t="s">
        <v>2543</v>
      </c>
      <c r="H829" s="396"/>
      <c r="I829" s="396"/>
      <c r="J829" s="396"/>
      <c r="K829" s="373">
        <v>1</v>
      </c>
      <c r="L829" s="373">
        <v>3</v>
      </c>
      <c r="M829" s="392">
        <v>900</v>
      </c>
      <c r="N829" s="375"/>
      <c r="O829" s="375"/>
      <c r="P829" s="395"/>
    </row>
    <row r="830" spans="1:16" x14ac:dyDescent="0.2">
      <c r="A830" s="372" t="s">
        <v>2474</v>
      </c>
      <c r="B830" s="372" t="s">
        <v>2476</v>
      </c>
      <c r="C830" s="372" t="s">
        <v>107</v>
      </c>
      <c r="D830" s="409" t="s">
        <v>1331</v>
      </c>
      <c r="E830" s="502">
        <v>2300</v>
      </c>
      <c r="F830" s="409">
        <v>43108047</v>
      </c>
      <c r="G830" s="409" t="s">
        <v>2544</v>
      </c>
      <c r="H830" s="396" t="s">
        <v>2545</v>
      </c>
      <c r="I830" s="396" t="s">
        <v>1034</v>
      </c>
      <c r="J830" s="396" t="s">
        <v>2545</v>
      </c>
      <c r="K830" s="373">
        <v>1</v>
      </c>
      <c r="L830" s="373" t="s">
        <v>2546</v>
      </c>
      <c r="M830" s="392">
        <v>27370</v>
      </c>
      <c r="N830" s="373">
        <v>1</v>
      </c>
      <c r="O830" s="373">
        <v>6</v>
      </c>
      <c r="P830" s="395">
        <v>16300</v>
      </c>
    </row>
    <row r="831" spans="1:16" x14ac:dyDescent="0.2">
      <c r="A831" s="372" t="s">
        <v>2474</v>
      </c>
      <c r="B831" s="372" t="s">
        <v>2476</v>
      </c>
      <c r="C831" s="372" t="s">
        <v>107</v>
      </c>
      <c r="D831" s="409" t="s">
        <v>2547</v>
      </c>
      <c r="E831" s="502">
        <v>1600</v>
      </c>
      <c r="F831" s="504">
        <v>8858162</v>
      </c>
      <c r="G831" s="409" t="s">
        <v>2548</v>
      </c>
      <c r="H831" s="396" t="s">
        <v>2549</v>
      </c>
      <c r="I831" s="396" t="s">
        <v>870</v>
      </c>
      <c r="J831" s="396" t="s">
        <v>2549</v>
      </c>
      <c r="K831" s="373">
        <v>1</v>
      </c>
      <c r="L831" s="373">
        <v>12</v>
      </c>
      <c r="M831" s="392">
        <v>19900</v>
      </c>
      <c r="N831" s="373">
        <v>1</v>
      </c>
      <c r="O831" s="373">
        <v>6</v>
      </c>
      <c r="P831" s="395">
        <v>12000</v>
      </c>
    </row>
    <row r="832" spans="1:16" x14ac:dyDescent="0.2">
      <c r="A832" s="372" t="s">
        <v>2474</v>
      </c>
      <c r="B832" s="372" t="s">
        <v>2476</v>
      </c>
      <c r="C832" s="372" t="s">
        <v>107</v>
      </c>
      <c r="D832" s="409" t="s">
        <v>2550</v>
      </c>
      <c r="E832" s="503">
        <v>1800</v>
      </c>
      <c r="F832" s="504">
        <v>9979716</v>
      </c>
      <c r="G832" s="409" t="s">
        <v>2551</v>
      </c>
      <c r="H832" s="396" t="s">
        <v>2552</v>
      </c>
      <c r="I832" s="396" t="s">
        <v>870</v>
      </c>
      <c r="J832" s="396" t="s">
        <v>2552</v>
      </c>
      <c r="K832" s="373">
        <v>1</v>
      </c>
      <c r="L832" s="373">
        <v>11.5</v>
      </c>
      <c r="M832" s="392">
        <v>20640</v>
      </c>
      <c r="N832" s="373">
        <v>1</v>
      </c>
      <c r="O832" s="373" t="s">
        <v>2553</v>
      </c>
      <c r="P832" s="395">
        <v>11260</v>
      </c>
    </row>
    <row r="833" spans="1:16" x14ac:dyDescent="0.2">
      <c r="A833" s="372" t="s">
        <v>2474</v>
      </c>
      <c r="B833" s="372" t="s">
        <v>2476</v>
      </c>
      <c r="C833" s="372" t="s">
        <v>107</v>
      </c>
      <c r="D833" s="409" t="s">
        <v>2554</v>
      </c>
      <c r="E833" s="502">
        <v>2300</v>
      </c>
      <c r="F833" s="409">
        <v>47086009</v>
      </c>
      <c r="G833" s="409" t="s">
        <v>2555</v>
      </c>
      <c r="H833" s="396" t="s">
        <v>2470</v>
      </c>
      <c r="I833" s="396" t="s">
        <v>1034</v>
      </c>
      <c r="J833" s="396" t="s">
        <v>2470</v>
      </c>
      <c r="K833" s="373">
        <v>1</v>
      </c>
      <c r="L833" s="373">
        <v>12</v>
      </c>
      <c r="M833" s="392">
        <v>24704</v>
      </c>
      <c r="N833" s="373">
        <v>1</v>
      </c>
      <c r="O833" s="373">
        <v>6</v>
      </c>
      <c r="P833" s="395">
        <v>14800</v>
      </c>
    </row>
    <row r="834" spans="1:16" x14ac:dyDescent="0.2">
      <c r="A834" s="372" t="s">
        <v>2474</v>
      </c>
      <c r="B834" s="372" t="s">
        <v>2476</v>
      </c>
      <c r="C834" s="372" t="s">
        <v>107</v>
      </c>
      <c r="D834" s="409" t="s">
        <v>2556</v>
      </c>
      <c r="E834" s="502">
        <v>1800</v>
      </c>
      <c r="F834" s="409">
        <v>10178949</v>
      </c>
      <c r="G834" s="409" t="s">
        <v>2557</v>
      </c>
      <c r="H834" s="396" t="s">
        <v>2307</v>
      </c>
      <c r="I834" s="396" t="s">
        <v>1034</v>
      </c>
      <c r="J834" s="396" t="s">
        <v>2307</v>
      </c>
      <c r="K834" s="373">
        <v>1</v>
      </c>
      <c r="L834" s="373" t="s">
        <v>2558</v>
      </c>
      <c r="M834" s="392">
        <v>8720</v>
      </c>
      <c r="N834" s="373">
        <v>1</v>
      </c>
      <c r="O834" s="375" t="s">
        <v>2559</v>
      </c>
      <c r="P834" s="395">
        <v>12106.67</v>
      </c>
    </row>
    <row r="835" spans="1:16" x14ac:dyDescent="0.2">
      <c r="A835" s="372" t="s">
        <v>2474</v>
      </c>
      <c r="B835" s="372" t="s">
        <v>2476</v>
      </c>
      <c r="C835" s="372" t="s">
        <v>107</v>
      </c>
      <c r="D835" s="409" t="s">
        <v>2560</v>
      </c>
      <c r="E835" s="503">
        <v>1400</v>
      </c>
      <c r="F835" s="409">
        <v>45625043</v>
      </c>
      <c r="G835" s="409" t="s">
        <v>2561</v>
      </c>
      <c r="H835" s="396" t="s">
        <v>2562</v>
      </c>
      <c r="I835" s="396" t="s">
        <v>1068</v>
      </c>
      <c r="J835" s="396" t="s">
        <v>2562</v>
      </c>
      <c r="K835" s="373">
        <v>1</v>
      </c>
      <c r="L835" s="373">
        <v>10</v>
      </c>
      <c r="M835" s="392">
        <v>14000</v>
      </c>
      <c r="N835" s="373">
        <v>1</v>
      </c>
      <c r="O835" s="375" t="s">
        <v>2563</v>
      </c>
      <c r="P835" s="395">
        <v>8280</v>
      </c>
    </row>
    <row r="836" spans="1:16" x14ac:dyDescent="0.2">
      <c r="A836" s="372" t="s">
        <v>2474</v>
      </c>
      <c r="B836" s="372" t="s">
        <v>2476</v>
      </c>
      <c r="C836" s="372" t="s">
        <v>107</v>
      </c>
      <c r="D836" s="409" t="s">
        <v>2564</v>
      </c>
      <c r="E836" s="502">
        <v>1400</v>
      </c>
      <c r="F836" s="409">
        <v>10803018</v>
      </c>
      <c r="G836" s="409" t="s">
        <v>2565</v>
      </c>
      <c r="H836" s="396" t="s">
        <v>2566</v>
      </c>
      <c r="I836" s="396" t="s">
        <v>1068</v>
      </c>
      <c r="J836" s="396" t="s">
        <v>2566</v>
      </c>
      <c r="K836" s="373">
        <v>1</v>
      </c>
      <c r="L836" s="373" t="s">
        <v>2567</v>
      </c>
      <c r="M836" s="392">
        <v>3360</v>
      </c>
      <c r="N836" s="373">
        <v>1</v>
      </c>
      <c r="O836" s="375" t="s">
        <v>2568</v>
      </c>
      <c r="P836" s="395">
        <v>3633.33</v>
      </c>
    </row>
    <row r="837" spans="1:16" x14ac:dyDescent="0.2">
      <c r="A837" s="372" t="s">
        <v>2474</v>
      </c>
      <c r="B837" s="372" t="s">
        <v>2476</v>
      </c>
      <c r="C837" s="372" t="s">
        <v>107</v>
      </c>
      <c r="D837" s="409" t="s">
        <v>2569</v>
      </c>
      <c r="E837" s="502">
        <v>1200</v>
      </c>
      <c r="F837" s="409">
        <v>47014890</v>
      </c>
      <c r="G837" s="409" t="s">
        <v>2570</v>
      </c>
      <c r="H837" s="396"/>
      <c r="I837" s="396"/>
      <c r="J837" s="396"/>
      <c r="K837" s="373">
        <v>1</v>
      </c>
      <c r="L837" s="373" t="s">
        <v>2571</v>
      </c>
      <c r="M837" s="392">
        <v>14240</v>
      </c>
      <c r="N837" s="373">
        <v>1</v>
      </c>
      <c r="O837" s="373">
        <v>5</v>
      </c>
      <c r="P837" s="395">
        <v>6600</v>
      </c>
    </row>
    <row r="838" spans="1:16" x14ac:dyDescent="0.2">
      <c r="A838" s="372" t="s">
        <v>2474</v>
      </c>
      <c r="B838" s="372" t="s">
        <v>2397</v>
      </c>
      <c r="C838" s="372" t="s">
        <v>107</v>
      </c>
      <c r="D838" s="409" t="s">
        <v>2572</v>
      </c>
      <c r="E838" s="503">
        <v>2200</v>
      </c>
      <c r="F838" s="409">
        <v>70021573</v>
      </c>
      <c r="G838" s="409" t="s">
        <v>2573</v>
      </c>
      <c r="H838" s="396" t="s">
        <v>2574</v>
      </c>
      <c r="I838" s="396" t="s">
        <v>1068</v>
      </c>
      <c r="J838" s="396" t="s">
        <v>2574</v>
      </c>
      <c r="K838" s="373">
        <v>1</v>
      </c>
      <c r="L838" s="373" t="s">
        <v>2575</v>
      </c>
      <c r="M838" s="392">
        <v>14773.33</v>
      </c>
      <c r="N838" s="373">
        <v>1</v>
      </c>
      <c r="O838" s="375" t="s">
        <v>2553</v>
      </c>
      <c r="P838" s="395">
        <v>12540</v>
      </c>
    </row>
    <row r="839" spans="1:16" x14ac:dyDescent="0.2">
      <c r="A839" s="372" t="s">
        <v>2474</v>
      </c>
      <c r="B839" s="372" t="s">
        <v>2397</v>
      </c>
      <c r="C839" s="372" t="s">
        <v>107</v>
      </c>
      <c r="D839" s="409" t="s">
        <v>2576</v>
      </c>
      <c r="E839" s="502">
        <v>1400</v>
      </c>
      <c r="F839" s="409">
        <v>70226969</v>
      </c>
      <c r="G839" s="409" t="s">
        <v>2577</v>
      </c>
      <c r="H839" s="396"/>
      <c r="I839" s="396"/>
      <c r="J839" s="396"/>
      <c r="K839" s="373">
        <v>1</v>
      </c>
      <c r="L839" s="373" t="s">
        <v>2578</v>
      </c>
      <c r="M839" s="392">
        <v>16213.33</v>
      </c>
      <c r="N839" s="373">
        <v>1</v>
      </c>
      <c r="O839" s="375" t="s">
        <v>2579</v>
      </c>
      <c r="P839" s="395">
        <v>3900</v>
      </c>
    </row>
    <row r="840" spans="1:16" x14ac:dyDescent="0.2">
      <c r="A840" s="372" t="s">
        <v>2474</v>
      </c>
      <c r="B840" s="372" t="s">
        <v>2397</v>
      </c>
      <c r="C840" s="372" t="s">
        <v>107</v>
      </c>
      <c r="D840" s="409" t="s">
        <v>2580</v>
      </c>
      <c r="E840" s="503">
        <v>3000</v>
      </c>
      <c r="F840" s="409">
        <v>40934494</v>
      </c>
      <c r="G840" s="409" t="s">
        <v>2581</v>
      </c>
      <c r="H840" s="396" t="s">
        <v>2519</v>
      </c>
      <c r="I840" s="396" t="s">
        <v>1034</v>
      </c>
      <c r="J840" s="396" t="s">
        <v>2519</v>
      </c>
      <c r="K840" s="373">
        <v>1</v>
      </c>
      <c r="L840" s="373" t="s">
        <v>2546</v>
      </c>
      <c r="M840" s="392">
        <v>27960.42</v>
      </c>
      <c r="N840" s="373">
        <v>1</v>
      </c>
      <c r="O840" s="375" t="s">
        <v>2582</v>
      </c>
      <c r="P840" s="395">
        <v>17400</v>
      </c>
    </row>
    <row r="841" spans="1:16" x14ac:dyDescent="0.2">
      <c r="A841" s="372" t="s">
        <v>2474</v>
      </c>
      <c r="B841" s="372" t="s">
        <v>2476</v>
      </c>
      <c r="C841" s="372" t="s">
        <v>107</v>
      </c>
      <c r="D841" s="409" t="s">
        <v>2583</v>
      </c>
      <c r="E841" s="502">
        <v>1600</v>
      </c>
      <c r="F841" s="409">
        <v>46605068</v>
      </c>
      <c r="G841" s="409" t="s">
        <v>2584</v>
      </c>
      <c r="H841" s="396" t="s">
        <v>2585</v>
      </c>
      <c r="I841" s="396" t="s">
        <v>1068</v>
      </c>
      <c r="J841" s="396" t="s">
        <v>2585</v>
      </c>
      <c r="K841" s="373">
        <v>1</v>
      </c>
      <c r="L841" s="373">
        <v>10</v>
      </c>
      <c r="M841" s="392">
        <v>16000</v>
      </c>
      <c r="N841" s="373">
        <v>1</v>
      </c>
      <c r="O841" s="373" t="s">
        <v>2553</v>
      </c>
      <c r="P841" s="395">
        <v>9013.33</v>
      </c>
    </row>
    <row r="842" spans="1:16" x14ac:dyDescent="0.2">
      <c r="A842" s="372" t="s">
        <v>2474</v>
      </c>
      <c r="B842" s="372" t="s">
        <v>2476</v>
      </c>
      <c r="C842" s="372" t="s">
        <v>107</v>
      </c>
      <c r="D842" s="409" t="s">
        <v>2586</v>
      </c>
      <c r="E842" s="503">
        <v>1700</v>
      </c>
      <c r="F842" s="409">
        <v>80134704</v>
      </c>
      <c r="G842" s="409" t="s">
        <v>2587</v>
      </c>
      <c r="H842" s="396"/>
      <c r="I842" s="396"/>
      <c r="J842" s="396"/>
      <c r="K842" s="373">
        <v>1</v>
      </c>
      <c r="L842" s="373">
        <v>12</v>
      </c>
      <c r="M842" s="392">
        <v>18900</v>
      </c>
      <c r="N842" s="373">
        <v>1</v>
      </c>
      <c r="O842" s="373">
        <v>6</v>
      </c>
      <c r="P842" s="395">
        <v>10700</v>
      </c>
    </row>
    <row r="843" spans="1:16" x14ac:dyDescent="0.2">
      <c r="A843" s="372" t="s">
        <v>2474</v>
      </c>
      <c r="B843" s="372" t="s">
        <v>2476</v>
      </c>
      <c r="C843" s="372" t="s">
        <v>107</v>
      </c>
      <c r="D843" s="409" t="s">
        <v>2588</v>
      </c>
      <c r="E843" s="502">
        <v>1400</v>
      </c>
      <c r="F843" s="504">
        <v>9708412</v>
      </c>
      <c r="G843" s="409" t="s">
        <v>2589</v>
      </c>
      <c r="H843" s="396"/>
      <c r="I843" s="396"/>
      <c r="J843" s="396"/>
      <c r="K843" s="373">
        <v>1</v>
      </c>
      <c r="L843" s="373">
        <v>12</v>
      </c>
      <c r="M843" s="392">
        <v>15600</v>
      </c>
      <c r="N843" s="373">
        <v>1</v>
      </c>
      <c r="O843" s="373">
        <v>6</v>
      </c>
      <c r="P843" s="395">
        <v>10400</v>
      </c>
    </row>
    <row r="844" spans="1:16" x14ac:dyDescent="0.2">
      <c r="A844" s="372" t="s">
        <v>2474</v>
      </c>
      <c r="B844" s="372" t="s">
        <v>2476</v>
      </c>
      <c r="C844" s="372" t="s">
        <v>107</v>
      </c>
      <c r="D844" s="409" t="s">
        <v>2590</v>
      </c>
      <c r="E844" s="502">
        <v>3000</v>
      </c>
      <c r="F844" s="409">
        <v>43861939</v>
      </c>
      <c r="G844" s="409" t="s">
        <v>2591</v>
      </c>
      <c r="H844" s="396" t="s">
        <v>2519</v>
      </c>
      <c r="I844" s="396" t="s">
        <v>1034</v>
      </c>
      <c r="J844" s="396" t="s">
        <v>2519</v>
      </c>
      <c r="K844" s="373">
        <v>1</v>
      </c>
      <c r="L844" s="373" t="s">
        <v>2592</v>
      </c>
      <c r="M844" s="392">
        <v>31666.67</v>
      </c>
      <c r="N844" s="373">
        <v>1</v>
      </c>
      <c r="O844" s="375" t="s">
        <v>2582</v>
      </c>
      <c r="P844" s="395">
        <v>17400</v>
      </c>
    </row>
    <row r="845" spans="1:16" x14ac:dyDescent="0.2">
      <c r="A845" s="372" t="s">
        <v>2474</v>
      </c>
      <c r="B845" s="372" t="s">
        <v>2476</v>
      </c>
      <c r="C845" s="372" t="s">
        <v>107</v>
      </c>
      <c r="D845" s="409" t="s">
        <v>2593</v>
      </c>
      <c r="E845" s="502">
        <v>1800</v>
      </c>
      <c r="F845" s="409">
        <v>44523512</v>
      </c>
      <c r="G845" s="409" t="s">
        <v>2594</v>
      </c>
      <c r="H845" s="396" t="s">
        <v>2470</v>
      </c>
      <c r="I845" s="396" t="s">
        <v>1034</v>
      </c>
      <c r="J845" s="396" t="s">
        <v>2470</v>
      </c>
      <c r="K845" s="373">
        <v>1</v>
      </c>
      <c r="L845" s="373" t="s">
        <v>2595</v>
      </c>
      <c r="M845" s="392">
        <v>8880</v>
      </c>
      <c r="N845" s="373">
        <v>1</v>
      </c>
      <c r="O845" s="375" t="s">
        <v>2596</v>
      </c>
      <c r="P845" s="395">
        <v>666.67</v>
      </c>
    </row>
    <row r="846" spans="1:16" x14ac:dyDescent="0.2">
      <c r="A846" s="372" t="s">
        <v>2474</v>
      </c>
      <c r="B846" s="372" t="s">
        <v>2397</v>
      </c>
      <c r="C846" s="372" t="s">
        <v>107</v>
      </c>
      <c r="D846" s="409" t="s">
        <v>2597</v>
      </c>
      <c r="E846" s="502">
        <v>400</v>
      </c>
      <c r="F846" s="409">
        <v>73571437</v>
      </c>
      <c r="G846" s="409" t="s">
        <v>2598</v>
      </c>
      <c r="H846" s="396"/>
      <c r="I846" s="396"/>
      <c r="J846" s="396"/>
      <c r="K846" s="373">
        <v>1</v>
      </c>
      <c r="L846" s="373" t="s">
        <v>2595</v>
      </c>
      <c r="M846" s="392">
        <v>1973.33</v>
      </c>
      <c r="N846" s="373"/>
      <c r="O846" s="375"/>
      <c r="P846" s="395"/>
    </row>
    <row r="847" spans="1:16" x14ac:dyDescent="0.2">
      <c r="A847" s="372" t="s">
        <v>2474</v>
      </c>
      <c r="B847" s="372" t="s">
        <v>2397</v>
      </c>
      <c r="C847" s="372" t="s">
        <v>107</v>
      </c>
      <c r="D847" s="408" t="s">
        <v>2599</v>
      </c>
      <c r="E847" s="502">
        <v>1200</v>
      </c>
      <c r="F847" s="409">
        <v>48917623</v>
      </c>
      <c r="G847" s="409" t="s">
        <v>2600</v>
      </c>
      <c r="H847" s="396"/>
      <c r="I847" s="396"/>
      <c r="J847" s="396"/>
      <c r="K847" s="373">
        <v>1</v>
      </c>
      <c r="L847" s="373" t="s">
        <v>2601</v>
      </c>
      <c r="M847" s="392">
        <v>13000</v>
      </c>
      <c r="N847" s="373">
        <v>1</v>
      </c>
      <c r="O847" s="375" t="s">
        <v>2602</v>
      </c>
      <c r="P847" s="395">
        <v>6000</v>
      </c>
    </row>
    <row r="848" spans="1:16" x14ac:dyDescent="0.2">
      <c r="A848" s="372" t="s">
        <v>2474</v>
      </c>
      <c r="B848" s="372" t="s">
        <v>2397</v>
      </c>
      <c r="C848" s="372" t="s">
        <v>107</v>
      </c>
      <c r="D848" s="409" t="s">
        <v>2603</v>
      </c>
      <c r="E848" s="502">
        <v>1800</v>
      </c>
      <c r="F848" s="409">
        <v>42342237</v>
      </c>
      <c r="G848" s="409" t="s">
        <v>2604</v>
      </c>
      <c r="H848" s="396"/>
      <c r="I848" s="396"/>
      <c r="J848" s="396"/>
      <c r="K848" s="373">
        <v>1</v>
      </c>
      <c r="L848" s="373" t="s">
        <v>2511</v>
      </c>
      <c r="M848" s="392">
        <v>3540</v>
      </c>
      <c r="N848" s="373"/>
      <c r="O848" s="375"/>
      <c r="P848" s="395"/>
    </row>
    <row r="849" spans="1:16" x14ac:dyDescent="0.2">
      <c r="A849" s="372" t="s">
        <v>2474</v>
      </c>
      <c r="B849" s="372" t="s">
        <v>2397</v>
      </c>
      <c r="C849" s="372" t="s">
        <v>107</v>
      </c>
      <c r="D849" s="505" t="s">
        <v>2605</v>
      </c>
      <c r="E849" s="502">
        <v>2100</v>
      </c>
      <c r="F849" s="505">
        <v>31175074</v>
      </c>
      <c r="G849" s="505" t="s">
        <v>2606</v>
      </c>
      <c r="H849" s="396"/>
      <c r="I849" s="396"/>
      <c r="J849" s="396"/>
      <c r="K849" s="373">
        <v>1</v>
      </c>
      <c r="L849" s="373" t="s">
        <v>2607</v>
      </c>
      <c r="M849" s="392">
        <v>17500</v>
      </c>
      <c r="N849" s="373">
        <v>1</v>
      </c>
      <c r="O849" s="375" t="s">
        <v>2608</v>
      </c>
      <c r="P849" s="395">
        <v>11480</v>
      </c>
    </row>
    <row r="850" spans="1:16" x14ac:dyDescent="0.2">
      <c r="A850" s="372" t="s">
        <v>2474</v>
      </c>
      <c r="B850" s="372" t="s">
        <v>2397</v>
      </c>
      <c r="C850" s="372" t="s">
        <v>107</v>
      </c>
      <c r="D850" s="409" t="s">
        <v>2609</v>
      </c>
      <c r="E850" s="502">
        <v>1400</v>
      </c>
      <c r="F850" s="409"/>
      <c r="G850" s="409" t="s">
        <v>2610</v>
      </c>
      <c r="H850" s="372"/>
      <c r="I850" s="372"/>
      <c r="J850" s="372"/>
      <c r="K850" s="373">
        <v>1</v>
      </c>
      <c r="L850" s="375"/>
      <c r="M850" s="392"/>
      <c r="N850" s="373">
        <v>1</v>
      </c>
      <c r="O850" s="375" t="s">
        <v>2611</v>
      </c>
      <c r="P850" s="395">
        <v>7466.67</v>
      </c>
    </row>
    <row r="851" spans="1:16" x14ac:dyDescent="0.2">
      <c r="A851" s="382" t="s">
        <v>2612</v>
      </c>
      <c r="B851" s="383"/>
      <c r="C851" s="383"/>
      <c r="D851" s="384"/>
      <c r="E851" s="383"/>
      <c r="F851" s="383"/>
      <c r="G851" s="385"/>
      <c r="H851" s="386"/>
      <c r="I851" s="386"/>
      <c r="J851" s="383"/>
      <c r="K851" s="387"/>
      <c r="L851" s="387"/>
      <c r="M851" s="383"/>
      <c r="N851" s="387"/>
      <c r="O851" s="387"/>
      <c r="P851" s="383"/>
    </row>
    <row r="852" spans="1:16" x14ac:dyDescent="0.2">
      <c r="A852" s="396" t="s">
        <v>2613</v>
      </c>
      <c r="B852" s="397" t="s">
        <v>2614</v>
      </c>
      <c r="C852" s="397" t="s">
        <v>104</v>
      </c>
      <c r="D852" s="396" t="s">
        <v>2615</v>
      </c>
      <c r="E852" s="402">
        <v>1500</v>
      </c>
      <c r="F852" s="373" t="s">
        <v>2616</v>
      </c>
      <c r="G852" s="373" t="s">
        <v>2617</v>
      </c>
      <c r="H852" s="373" t="s">
        <v>1129</v>
      </c>
      <c r="I852" s="396" t="s">
        <v>1055</v>
      </c>
      <c r="J852" s="398" t="s">
        <v>870</v>
      </c>
      <c r="K852" s="399">
        <v>2</v>
      </c>
      <c r="L852" s="400" t="s">
        <v>2618</v>
      </c>
      <c r="M852" s="401">
        <f>E852*12</f>
        <v>18000</v>
      </c>
      <c r="N852" s="399">
        <v>2</v>
      </c>
      <c r="O852" s="400" t="s">
        <v>2618</v>
      </c>
      <c r="P852" s="402">
        <f>E852*12</f>
        <v>18000</v>
      </c>
    </row>
    <row r="853" spans="1:16" x14ac:dyDescent="0.2">
      <c r="A853" s="396" t="s">
        <v>2613</v>
      </c>
      <c r="B853" s="397" t="s">
        <v>2614</v>
      </c>
      <c r="C853" s="397" t="s">
        <v>104</v>
      </c>
      <c r="D853" s="396" t="s">
        <v>2615</v>
      </c>
      <c r="E853" s="402">
        <v>1500</v>
      </c>
      <c r="F853" s="373" t="s">
        <v>2619</v>
      </c>
      <c r="G853" s="373" t="s">
        <v>2620</v>
      </c>
      <c r="H853" s="373" t="s">
        <v>1129</v>
      </c>
      <c r="I853" s="396" t="s">
        <v>1055</v>
      </c>
      <c r="J853" s="398" t="s">
        <v>870</v>
      </c>
      <c r="K853" s="399">
        <v>2</v>
      </c>
      <c r="L853" s="400" t="s">
        <v>2618</v>
      </c>
      <c r="M853" s="401">
        <f t="shared" ref="M853:M916" si="28">E853*12</f>
        <v>18000</v>
      </c>
      <c r="N853" s="399">
        <v>2</v>
      </c>
      <c r="O853" s="400" t="s">
        <v>2618</v>
      </c>
      <c r="P853" s="402">
        <f t="shared" ref="P853:P916" si="29">E853*12</f>
        <v>18000</v>
      </c>
    </row>
    <row r="854" spans="1:16" x14ac:dyDescent="0.2">
      <c r="A854" s="396" t="s">
        <v>2613</v>
      </c>
      <c r="B854" s="397" t="s">
        <v>2614</v>
      </c>
      <c r="C854" s="397" t="s">
        <v>104</v>
      </c>
      <c r="D854" s="396" t="s">
        <v>2615</v>
      </c>
      <c r="E854" s="402">
        <v>1350</v>
      </c>
      <c r="F854" s="373" t="s">
        <v>2621</v>
      </c>
      <c r="G854" s="373" t="s">
        <v>2622</v>
      </c>
      <c r="H854" s="373" t="s">
        <v>1126</v>
      </c>
      <c r="I854" s="396" t="s">
        <v>2623</v>
      </c>
      <c r="J854" s="398" t="s">
        <v>2624</v>
      </c>
      <c r="K854" s="399">
        <v>2</v>
      </c>
      <c r="L854" s="400" t="s">
        <v>2618</v>
      </c>
      <c r="M854" s="401">
        <f t="shared" si="28"/>
        <v>16200</v>
      </c>
      <c r="N854" s="399">
        <v>2</v>
      </c>
      <c r="O854" s="400" t="s">
        <v>2618</v>
      </c>
      <c r="P854" s="402">
        <f t="shared" si="29"/>
        <v>16200</v>
      </c>
    </row>
    <row r="855" spans="1:16" x14ac:dyDescent="0.2">
      <c r="A855" s="396" t="s">
        <v>2613</v>
      </c>
      <c r="B855" s="397" t="s">
        <v>2614</v>
      </c>
      <c r="C855" s="397" t="s">
        <v>104</v>
      </c>
      <c r="D855" s="396" t="s">
        <v>2615</v>
      </c>
      <c r="E855" s="402">
        <v>2000</v>
      </c>
      <c r="F855" s="373" t="s">
        <v>2625</v>
      </c>
      <c r="G855" s="373" t="s">
        <v>2626</v>
      </c>
      <c r="H855" s="373" t="s">
        <v>1118</v>
      </c>
      <c r="I855" s="396" t="s">
        <v>1055</v>
      </c>
      <c r="J855" s="398" t="s">
        <v>2627</v>
      </c>
      <c r="K855" s="399">
        <v>2</v>
      </c>
      <c r="L855" s="400" t="s">
        <v>2618</v>
      </c>
      <c r="M855" s="401">
        <f t="shared" si="28"/>
        <v>24000</v>
      </c>
      <c r="N855" s="399">
        <v>2</v>
      </c>
      <c r="O855" s="400" t="s">
        <v>2618</v>
      </c>
      <c r="P855" s="402">
        <f t="shared" si="29"/>
        <v>24000</v>
      </c>
    </row>
    <row r="856" spans="1:16" x14ac:dyDescent="0.2">
      <c r="A856" s="396" t="s">
        <v>2613</v>
      </c>
      <c r="B856" s="397" t="s">
        <v>2614</v>
      </c>
      <c r="C856" s="397" t="s">
        <v>104</v>
      </c>
      <c r="D856" s="396" t="s">
        <v>2615</v>
      </c>
      <c r="E856" s="402">
        <v>2000</v>
      </c>
      <c r="F856" s="373" t="s">
        <v>2628</v>
      </c>
      <c r="G856" s="373" t="s">
        <v>2629</v>
      </c>
      <c r="H856" s="373" t="s">
        <v>1118</v>
      </c>
      <c r="I856" s="396" t="s">
        <v>1055</v>
      </c>
      <c r="J856" s="398" t="s">
        <v>2627</v>
      </c>
      <c r="K856" s="399">
        <v>2</v>
      </c>
      <c r="L856" s="400" t="s">
        <v>2618</v>
      </c>
      <c r="M856" s="401">
        <f t="shared" si="28"/>
        <v>24000</v>
      </c>
      <c r="N856" s="399">
        <v>2</v>
      </c>
      <c r="O856" s="400" t="s">
        <v>2618</v>
      </c>
      <c r="P856" s="402">
        <f t="shared" si="29"/>
        <v>24000</v>
      </c>
    </row>
    <row r="857" spans="1:16" x14ac:dyDescent="0.2">
      <c r="A857" s="396" t="s">
        <v>2613</v>
      </c>
      <c r="B857" s="397" t="s">
        <v>2614</v>
      </c>
      <c r="C857" s="397" t="s">
        <v>104</v>
      </c>
      <c r="D857" s="396" t="s">
        <v>2615</v>
      </c>
      <c r="E857" s="402">
        <v>1350</v>
      </c>
      <c r="F857" s="373" t="s">
        <v>2630</v>
      </c>
      <c r="G857" s="373" t="s">
        <v>2631</v>
      </c>
      <c r="H857" s="373" t="s">
        <v>1126</v>
      </c>
      <c r="I857" s="396" t="s">
        <v>2623</v>
      </c>
      <c r="J857" s="398" t="s">
        <v>2624</v>
      </c>
      <c r="K857" s="399">
        <v>2</v>
      </c>
      <c r="L857" s="400" t="s">
        <v>2618</v>
      </c>
      <c r="M857" s="401">
        <f t="shared" si="28"/>
        <v>16200</v>
      </c>
      <c r="N857" s="399">
        <v>2</v>
      </c>
      <c r="O857" s="400" t="s">
        <v>2618</v>
      </c>
      <c r="P857" s="402">
        <f t="shared" si="29"/>
        <v>16200</v>
      </c>
    </row>
    <row r="858" spans="1:16" x14ac:dyDescent="0.2">
      <c r="A858" s="396" t="s">
        <v>2613</v>
      </c>
      <c r="B858" s="397" t="s">
        <v>2614</v>
      </c>
      <c r="C858" s="397" t="s">
        <v>104</v>
      </c>
      <c r="D858" s="396" t="s">
        <v>2615</v>
      </c>
      <c r="E858" s="402">
        <v>1350</v>
      </c>
      <c r="F858" s="373" t="s">
        <v>2632</v>
      </c>
      <c r="G858" s="373" t="s">
        <v>2633</v>
      </c>
      <c r="H858" s="373" t="s">
        <v>1126</v>
      </c>
      <c r="I858" s="396" t="s">
        <v>2623</v>
      </c>
      <c r="J858" s="398" t="s">
        <v>2624</v>
      </c>
      <c r="K858" s="399">
        <v>2</v>
      </c>
      <c r="L858" s="400" t="s">
        <v>2618</v>
      </c>
      <c r="M858" s="401">
        <f t="shared" si="28"/>
        <v>16200</v>
      </c>
      <c r="N858" s="399">
        <v>2</v>
      </c>
      <c r="O858" s="400" t="s">
        <v>2618</v>
      </c>
      <c r="P858" s="402">
        <f t="shared" si="29"/>
        <v>16200</v>
      </c>
    </row>
    <row r="859" spans="1:16" x14ac:dyDescent="0.2">
      <c r="A859" s="396" t="s">
        <v>2613</v>
      </c>
      <c r="B859" s="397" t="s">
        <v>2614</v>
      </c>
      <c r="C859" s="397" t="s">
        <v>104</v>
      </c>
      <c r="D859" s="396" t="s">
        <v>2615</v>
      </c>
      <c r="E859" s="402">
        <v>1500</v>
      </c>
      <c r="F859" s="373" t="s">
        <v>2634</v>
      </c>
      <c r="G859" s="373" t="s">
        <v>2635</v>
      </c>
      <c r="H859" s="373" t="s">
        <v>2636</v>
      </c>
      <c r="I859" s="396" t="s">
        <v>1055</v>
      </c>
      <c r="J859" s="398" t="s">
        <v>870</v>
      </c>
      <c r="K859" s="399">
        <v>2</v>
      </c>
      <c r="L859" s="400" t="s">
        <v>2618</v>
      </c>
      <c r="M859" s="401">
        <f t="shared" si="28"/>
        <v>18000</v>
      </c>
      <c r="N859" s="399">
        <v>2</v>
      </c>
      <c r="O859" s="400" t="s">
        <v>2618</v>
      </c>
      <c r="P859" s="402">
        <f t="shared" si="29"/>
        <v>18000</v>
      </c>
    </row>
    <row r="860" spans="1:16" x14ac:dyDescent="0.2">
      <c r="A860" s="396" t="s">
        <v>2613</v>
      </c>
      <c r="B860" s="397" t="s">
        <v>2614</v>
      </c>
      <c r="C860" s="397" t="s">
        <v>104</v>
      </c>
      <c r="D860" s="396" t="s">
        <v>2615</v>
      </c>
      <c r="E860" s="402">
        <v>1350</v>
      </c>
      <c r="F860" s="373" t="s">
        <v>2637</v>
      </c>
      <c r="G860" s="373" t="s">
        <v>2638</v>
      </c>
      <c r="H860" s="373" t="s">
        <v>2639</v>
      </c>
      <c r="I860" s="396" t="s">
        <v>2623</v>
      </c>
      <c r="J860" s="398" t="s">
        <v>2624</v>
      </c>
      <c r="K860" s="399">
        <v>2</v>
      </c>
      <c r="L860" s="400" t="s">
        <v>2618</v>
      </c>
      <c r="M860" s="401">
        <f t="shared" si="28"/>
        <v>16200</v>
      </c>
      <c r="N860" s="399">
        <v>2</v>
      </c>
      <c r="O860" s="400" t="s">
        <v>2618</v>
      </c>
      <c r="P860" s="402">
        <f t="shared" si="29"/>
        <v>16200</v>
      </c>
    </row>
    <row r="861" spans="1:16" x14ac:dyDescent="0.2">
      <c r="A861" s="396" t="s">
        <v>2613</v>
      </c>
      <c r="B861" s="397" t="s">
        <v>2614</v>
      </c>
      <c r="C861" s="397" t="s">
        <v>104</v>
      </c>
      <c r="D861" s="396" t="s">
        <v>2615</v>
      </c>
      <c r="E861" s="402">
        <v>2000</v>
      </c>
      <c r="F861" s="373" t="s">
        <v>2640</v>
      </c>
      <c r="G861" s="373" t="s">
        <v>2641</v>
      </c>
      <c r="H861" s="373" t="s">
        <v>1118</v>
      </c>
      <c r="I861" s="396" t="s">
        <v>1055</v>
      </c>
      <c r="J861" s="398" t="s">
        <v>2627</v>
      </c>
      <c r="K861" s="399">
        <v>2</v>
      </c>
      <c r="L861" s="400" t="s">
        <v>2618</v>
      </c>
      <c r="M861" s="401">
        <f t="shared" si="28"/>
        <v>24000</v>
      </c>
      <c r="N861" s="399">
        <v>2</v>
      </c>
      <c r="O861" s="400" t="s">
        <v>2618</v>
      </c>
      <c r="P861" s="402">
        <f t="shared" si="29"/>
        <v>24000</v>
      </c>
    </row>
    <row r="862" spans="1:16" x14ac:dyDescent="0.2">
      <c r="A862" s="396" t="s">
        <v>2613</v>
      </c>
      <c r="B862" s="397" t="s">
        <v>2614</v>
      </c>
      <c r="C862" s="397" t="s">
        <v>104</v>
      </c>
      <c r="D862" s="396" t="s">
        <v>2615</v>
      </c>
      <c r="E862" s="402">
        <v>2000</v>
      </c>
      <c r="F862" s="373" t="s">
        <v>2642</v>
      </c>
      <c r="G862" s="373" t="s">
        <v>2643</v>
      </c>
      <c r="H862" s="373" t="s">
        <v>1118</v>
      </c>
      <c r="I862" s="396" t="s">
        <v>1055</v>
      </c>
      <c r="J862" s="398" t="s">
        <v>2627</v>
      </c>
      <c r="K862" s="399">
        <v>2</v>
      </c>
      <c r="L862" s="400" t="s">
        <v>2618</v>
      </c>
      <c r="M862" s="401">
        <f t="shared" si="28"/>
        <v>24000</v>
      </c>
      <c r="N862" s="399">
        <v>2</v>
      </c>
      <c r="O862" s="400" t="s">
        <v>2618</v>
      </c>
      <c r="P862" s="402">
        <f t="shared" si="29"/>
        <v>24000</v>
      </c>
    </row>
    <row r="863" spans="1:16" x14ac:dyDescent="0.2">
      <c r="A863" s="396" t="s">
        <v>2613</v>
      </c>
      <c r="B863" s="397" t="s">
        <v>2614</v>
      </c>
      <c r="C863" s="397" t="s">
        <v>104</v>
      </c>
      <c r="D863" s="396" t="s">
        <v>2615</v>
      </c>
      <c r="E863" s="402">
        <v>2700</v>
      </c>
      <c r="F863" s="373" t="s">
        <v>2644</v>
      </c>
      <c r="G863" s="373" t="s">
        <v>2645</v>
      </c>
      <c r="H863" s="373" t="s">
        <v>1228</v>
      </c>
      <c r="I863" s="396" t="s">
        <v>1055</v>
      </c>
      <c r="J863" s="398" t="s">
        <v>2627</v>
      </c>
      <c r="K863" s="399">
        <v>2</v>
      </c>
      <c r="L863" s="400" t="s">
        <v>2618</v>
      </c>
      <c r="M863" s="401">
        <f t="shared" si="28"/>
        <v>32400</v>
      </c>
      <c r="N863" s="399">
        <v>2</v>
      </c>
      <c r="O863" s="400" t="s">
        <v>2618</v>
      </c>
      <c r="P863" s="402">
        <f t="shared" si="29"/>
        <v>32400</v>
      </c>
    </row>
    <row r="864" spans="1:16" x14ac:dyDescent="0.2">
      <c r="A864" s="396" t="s">
        <v>2613</v>
      </c>
      <c r="B864" s="397" t="s">
        <v>2614</v>
      </c>
      <c r="C864" s="397" t="s">
        <v>104</v>
      </c>
      <c r="D864" s="396" t="s">
        <v>2615</v>
      </c>
      <c r="E864" s="402">
        <v>2000</v>
      </c>
      <c r="F864" s="373" t="s">
        <v>2646</v>
      </c>
      <c r="G864" s="373" t="s">
        <v>2647</v>
      </c>
      <c r="H864" s="373" t="s">
        <v>1118</v>
      </c>
      <c r="I864" s="396" t="s">
        <v>1055</v>
      </c>
      <c r="J864" s="398" t="s">
        <v>2627</v>
      </c>
      <c r="K864" s="399">
        <v>2</v>
      </c>
      <c r="L864" s="400" t="s">
        <v>2618</v>
      </c>
      <c r="M864" s="401">
        <f t="shared" si="28"/>
        <v>24000</v>
      </c>
      <c r="N864" s="399">
        <v>2</v>
      </c>
      <c r="O864" s="400" t="s">
        <v>2618</v>
      </c>
      <c r="P864" s="402">
        <f t="shared" si="29"/>
        <v>24000</v>
      </c>
    </row>
    <row r="865" spans="1:16" x14ac:dyDescent="0.2">
      <c r="A865" s="396" t="s">
        <v>2613</v>
      </c>
      <c r="B865" s="397" t="s">
        <v>2614</v>
      </c>
      <c r="C865" s="397" t="s">
        <v>104</v>
      </c>
      <c r="D865" s="396" t="s">
        <v>2615</v>
      </c>
      <c r="E865" s="402">
        <v>1350</v>
      </c>
      <c r="F865" s="373" t="s">
        <v>2648</v>
      </c>
      <c r="G865" s="373" t="s">
        <v>2649</v>
      </c>
      <c r="H865" s="373" t="s">
        <v>1126</v>
      </c>
      <c r="I865" s="396" t="s">
        <v>2623</v>
      </c>
      <c r="J865" s="398" t="s">
        <v>2624</v>
      </c>
      <c r="K865" s="399">
        <v>2</v>
      </c>
      <c r="L865" s="400" t="s">
        <v>2618</v>
      </c>
      <c r="M865" s="401">
        <f t="shared" si="28"/>
        <v>16200</v>
      </c>
      <c r="N865" s="399">
        <v>2</v>
      </c>
      <c r="O865" s="400" t="s">
        <v>2618</v>
      </c>
      <c r="P865" s="402">
        <f t="shared" si="29"/>
        <v>16200</v>
      </c>
    </row>
    <row r="866" spans="1:16" x14ac:dyDescent="0.2">
      <c r="A866" s="396" t="s">
        <v>2613</v>
      </c>
      <c r="B866" s="397" t="s">
        <v>2614</v>
      </c>
      <c r="C866" s="397" t="s">
        <v>104</v>
      </c>
      <c r="D866" s="396" t="s">
        <v>2615</v>
      </c>
      <c r="E866" s="402">
        <v>1350</v>
      </c>
      <c r="F866" s="373" t="s">
        <v>2650</v>
      </c>
      <c r="G866" s="373" t="s">
        <v>2651</v>
      </c>
      <c r="H866" s="373" t="s">
        <v>2652</v>
      </c>
      <c r="I866" s="396" t="s">
        <v>2623</v>
      </c>
      <c r="J866" s="398" t="s">
        <v>2624</v>
      </c>
      <c r="K866" s="399">
        <v>2</v>
      </c>
      <c r="L866" s="400" t="s">
        <v>2618</v>
      </c>
      <c r="M866" s="401">
        <f t="shared" si="28"/>
        <v>16200</v>
      </c>
      <c r="N866" s="399"/>
      <c r="O866" s="400"/>
      <c r="P866" s="402"/>
    </row>
    <row r="867" spans="1:16" x14ac:dyDescent="0.2">
      <c r="A867" s="396" t="s">
        <v>2613</v>
      </c>
      <c r="B867" s="397" t="s">
        <v>2614</v>
      </c>
      <c r="C867" s="397" t="s">
        <v>104</v>
      </c>
      <c r="D867" s="396" t="s">
        <v>2615</v>
      </c>
      <c r="E867" s="402">
        <v>1500</v>
      </c>
      <c r="F867" s="373" t="s">
        <v>2653</v>
      </c>
      <c r="G867" s="373" t="s">
        <v>2654</v>
      </c>
      <c r="H867" s="373" t="s">
        <v>1151</v>
      </c>
      <c r="I867" s="396" t="s">
        <v>1055</v>
      </c>
      <c r="J867" s="398" t="s">
        <v>870</v>
      </c>
      <c r="K867" s="399">
        <v>2</v>
      </c>
      <c r="L867" s="400" t="s">
        <v>2618</v>
      </c>
      <c r="M867" s="401">
        <f t="shared" si="28"/>
        <v>18000</v>
      </c>
      <c r="N867" s="399">
        <v>2</v>
      </c>
      <c r="O867" s="400" t="s">
        <v>2618</v>
      </c>
      <c r="P867" s="402">
        <f t="shared" si="29"/>
        <v>18000</v>
      </c>
    </row>
    <row r="868" spans="1:16" x14ac:dyDescent="0.2">
      <c r="A868" s="396" t="s">
        <v>2613</v>
      </c>
      <c r="B868" s="397" t="s">
        <v>2614</v>
      </c>
      <c r="C868" s="397" t="s">
        <v>104</v>
      </c>
      <c r="D868" s="396" t="s">
        <v>2615</v>
      </c>
      <c r="E868" s="402">
        <v>1500</v>
      </c>
      <c r="F868" s="373" t="s">
        <v>2655</v>
      </c>
      <c r="G868" s="373" t="s">
        <v>2656</v>
      </c>
      <c r="H868" s="373" t="s">
        <v>1389</v>
      </c>
      <c r="I868" s="396" t="s">
        <v>1055</v>
      </c>
      <c r="J868" s="398" t="s">
        <v>870</v>
      </c>
      <c r="K868" s="399">
        <v>2</v>
      </c>
      <c r="L868" s="400" t="s">
        <v>2618</v>
      </c>
      <c r="M868" s="401">
        <f t="shared" si="28"/>
        <v>18000</v>
      </c>
      <c r="N868" s="399">
        <v>2</v>
      </c>
      <c r="O868" s="400" t="s">
        <v>2618</v>
      </c>
      <c r="P868" s="402">
        <f t="shared" si="29"/>
        <v>18000</v>
      </c>
    </row>
    <row r="869" spans="1:16" x14ac:dyDescent="0.2">
      <c r="A869" s="396" t="s">
        <v>2613</v>
      </c>
      <c r="B869" s="397" t="s">
        <v>2614</v>
      </c>
      <c r="C869" s="397" t="s">
        <v>104</v>
      </c>
      <c r="D869" s="396" t="s">
        <v>2615</v>
      </c>
      <c r="E869" s="402">
        <v>2000</v>
      </c>
      <c r="F869" s="373" t="s">
        <v>2657</v>
      </c>
      <c r="G869" s="373" t="s">
        <v>2658</v>
      </c>
      <c r="H869" s="373" t="s">
        <v>1118</v>
      </c>
      <c r="I869" s="396" t="s">
        <v>1055</v>
      </c>
      <c r="J869" s="398" t="s">
        <v>2627</v>
      </c>
      <c r="K869" s="399">
        <v>2</v>
      </c>
      <c r="L869" s="400" t="s">
        <v>2618</v>
      </c>
      <c r="M869" s="401">
        <f t="shared" si="28"/>
        <v>24000</v>
      </c>
      <c r="N869" s="399">
        <v>2</v>
      </c>
      <c r="O869" s="400" t="s">
        <v>2618</v>
      </c>
      <c r="P869" s="402">
        <f t="shared" si="29"/>
        <v>24000</v>
      </c>
    </row>
    <row r="870" spans="1:16" x14ac:dyDescent="0.2">
      <c r="A870" s="396" t="s">
        <v>2613</v>
      </c>
      <c r="B870" s="397" t="s">
        <v>2614</v>
      </c>
      <c r="C870" s="397" t="s">
        <v>104</v>
      </c>
      <c r="D870" s="396" t="s">
        <v>2615</v>
      </c>
      <c r="E870" s="402">
        <v>1500</v>
      </c>
      <c r="F870" s="373" t="s">
        <v>2659</v>
      </c>
      <c r="G870" s="373" t="s">
        <v>2660</v>
      </c>
      <c r="H870" s="373" t="s">
        <v>1389</v>
      </c>
      <c r="I870" s="396" t="s">
        <v>1055</v>
      </c>
      <c r="J870" s="398" t="s">
        <v>870</v>
      </c>
      <c r="K870" s="399">
        <v>2</v>
      </c>
      <c r="L870" s="400" t="s">
        <v>2618</v>
      </c>
      <c r="M870" s="401">
        <f t="shared" si="28"/>
        <v>18000</v>
      </c>
      <c r="N870" s="399">
        <v>2</v>
      </c>
      <c r="O870" s="400" t="s">
        <v>2618</v>
      </c>
      <c r="P870" s="402">
        <f t="shared" si="29"/>
        <v>18000</v>
      </c>
    </row>
    <row r="871" spans="1:16" x14ac:dyDescent="0.2">
      <c r="A871" s="396" t="s">
        <v>2613</v>
      </c>
      <c r="B871" s="397" t="s">
        <v>2614</v>
      </c>
      <c r="C871" s="397" t="s">
        <v>104</v>
      </c>
      <c r="D871" s="396" t="s">
        <v>2615</v>
      </c>
      <c r="E871" s="402">
        <v>1500</v>
      </c>
      <c r="F871" s="373" t="s">
        <v>2661</v>
      </c>
      <c r="G871" s="373" t="s">
        <v>2662</v>
      </c>
      <c r="H871" s="373" t="s">
        <v>1129</v>
      </c>
      <c r="I871" s="396" t="s">
        <v>1055</v>
      </c>
      <c r="J871" s="398" t="s">
        <v>870</v>
      </c>
      <c r="K871" s="399">
        <v>2</v>
      </c>
      <c r="L871" s="400" t="s">
        <v>2618</v>
      </c>
      <c r="M871" s="401">
        <f t="shared" si="28"/>
        <v>18000</v>
      </c>
      <c r="N871" s="399">
        <v>2</v>
      </c>
      <c r="O871" s="400" t="s">
        <v>2618</v>
      </c>
      <c r="P871" s="402">
        <f t="shared" si="29"/>
        <v>18000</v>
      </c>
    </row>
    <row r="872" spans="1:16" x14ac:dyDescent="0.2">
      <c r="A872" s="396" t="s">
        <v>2613</v>
      </c>
      <c r="B872" s="397" t="s">
        <v>2614</v>
      </c>
      <c r="C872" s="397" t="s">
        <v>104</v>
      </c>
      <c r="D872" s="396" t="s">
        <v>2615</v>
      </c>
      <c r="E872" s="402">
        <v>1500</v>
      </c>
      <c r="F872" s="373" t="s">
        <v>2663</v>
      </c>
      <c r="G872" s="373" t="s">
        <v>2664</v>
      </c>
      <c r="H872" s="373" t="s">
        <v>1151</v>
      </c>
      <c r="I872" s="396" t="s">
        <v>1055</v>
      </c>
      <c r="J872" s="398" t="s">
        <v>870</v>
      </c>
      <c r="K872" s="399">
        <v>2</v>
      </c>
      <c r="L872" s="400" t="s">
        <v>2618</v>
      </c>
      <c r="M872" s="401">
        <f t="shared" si="28"/>
        <v>18000</v>
      </c>
      <c r="N872" s="399">
        <v>2</v>
      </c>
      <c r="O872" s="400" t="s">
        <v>2618</v>
      </c>
      <c r="P872" s="402">
        <f t="shared" si="29"/>
        <v>18000</v>
      </c>
    </row>
    <row r="873" spans="1:16" x14ac:dyDescent="0.2">
      <c r="A873" s="396" t="s">
        <v>2613</v>
      </c>
      <c r="B873" s="397" t="s">
        <v>2614</v>
      </c>
      <c r="C873" s="397" t="s">
        <v>104</v>
      </c>
      <c r="D873" s="396" t="s">
        <v>2615</v>
      </c>
      <c r="E873" s="402">
        <v>1500</v>
      </c>
      <c r="F873" s="373" t="s">
        <v>2665</v>
      </c>
      <c r="G873" s="373" t="s">
        <v>2666</v>
      </c>
      <c r="H873" s="373" t="s">
        <v>1129</v>
      </c>
      <c r="I873" s="396" t="s">
        <v>1055</v>
      </c>
      <c r="J873" s="398" t="s">
        <v>870</v>
      </c>
      <c r="K873" s="399">
        <v>2</v>
      </c>
      <c r="L873" s="400" t="s">
        <v>2618</v>
      </c>
      <c r="M873" s="401">
        <f t="shared" si="28"/>
        <v>18000</v>
      </c>
      <c r="N873" s="399">
        <v>2</v>
      </c>
      <c r="O873" s="400" t="s">
        <v>2618</v>
      </c>
      <c r="P873" s="402">
        <f t="shared" si="29"/>
        <v>18000</v>
      </c>
    </row>
    <row r="874" spans="1:16" x14ac:dyDescent="0.2">
      <c r="A874" s="396" t="s">
        <v>2613</v>
      </c>
      <c r="B874" s="397" t="s">
        <v>2614</v>
      </c>
      <c r="C874" s="397" t="s">
        <v>104</v>
      </c>
      <c r="D874" s="396" t="s">
        <v>2615</v>
      </c>
      <c r="E874" s="402">
        <v>2000</v>
      </c>
      <c r="F874" s="373" t="s">
        <v>2667</v>
      </c>
      <c r="G874" s="373" t="s">
        <v>2668</v>
      </c>
      <c r="H874" s="373" t="s">
        <v>1118</v>
      </c>
      <c r="I874" s="396" t="s">
        <v>1055</v>
      </c>
      <c r="J874" s="398" t="s">
        <v>2627</v>
      </c>
      <c r="K874" s="399">
        <v>2</v>
      </c>
      <c r="L874" s="400" t="s">
        <v>2618</v>
      </c>
      <c r="M874" s="401">
        <f t="shared" si="28"/>
        <v>24000</v>
      </c>
      <c r="N874" s="399">
        <v>2</v>
      </c>
      <c r="O874" s="400" t="s">
        <v>2618</v>
      </c>
      <c r="P874" s="402">
        <f t="shared" si="29"/>
        <v>24000</v>
      </c>
    </row>
    <row r="875" spans="1:16" x14ac:dyDescent="0.2">
      <c r="A875" s="396" t="s">
        <v>2613</v>
      </c>
      <c r="B875" s="397" t="s">
        <v>2614</v>
      </c>
      <c r="C875" s="397" t="s">
        <v>104</v>
      </c>
      <c r="D875" s="396" t="s">
        <v>2615</v>
      </c>
      <c r="E875" s="402">
        <v>1350</v>
      </c>
      <c r="F875" s="373" t="s">
        <v>2669</v>
      </c>
      <c r="G875" s="373" t="s">
        <v>2670</v>
      </c>
      <c r="H875" s="373" t="s">
        <v>2639</v>
      </c>
      <c r="I875" s="396" t="s">
        <v>2623</v>
      </c>
      <c r="J875" s="398" t="s">
        <v>2624</v>
      </c>
      <c r="K875" s="399">
        <v>2</v>
      </c>
      <c r="L875" s="400" t="s">
        <v>2618</v>
      </c>
      <c r="M875" s="401">
        <f t="shared" si="28"/>
        <v>16200</v>
      </c>
      <c r="N875" s="399">
        <v>2</v>
      </c>
      <c r="O875" s="400" t="s">
        <v>2618</v>
      </c>
      <c r="P875" s="402">
        <f t="shared" si="29"/>
        <v>16200</v>
      </c>
    </row>
    <row r="876" spans="1:16" x14ac:dyDescent="0.2">
      <c r="A876" s="396" t="s">
        <v>2613</v>
      </c>
      <c r="B876" s="397" t="s">
        <v>2614</v>
      </c>
      <c r="C876" s="397" t="s">
        <v>104</v>
      </c>
      <c r="D876" s="396" t="s">
        <v>2615</v>
      </c>
      <c r="E876" s="402">
        <v>1500</v>
      </c>
      <c r="F876" s="373" t="s">
        <v>2671</v>
      </c>
      <c r="G876" s="373" t="s">
        <v>2672</v>
      </c>
      <c r="H876" s="373" t="s">
        <v>1129</v>
      </c>
      <c r="I876" s="396" t="s">
        <v>1055</v>
      </c>
      <c r="J876" s="398" t="s">
        <v>870</v>
      </c>
      <c r="K876" s="399">
        <v>2</v>
      </c>
      <c r="L876" s="400" t="s">
        <v>2618</v>
      </c>
      <c r="M876" s="401">
        <f t="shared" si="28"/>
        <v>18000</v>
      </c>
      <c r="N876" s="399">
        <v>2</v>
      </c>
      <c r="O876" s="400" t="s">
        <v>2618</v>
      </c>
      <c r="P876" s="402">
        <f t="shared" si="29"/>
        <v>18000</v>
      </c>
    </row>
    <row r="877" spans="1:16" x14ac:dyDescent="0.2">
      <c r="A877" s="396" t="s">
        <v>2613</v>
      </c>
      <c r="B877" s="397" t="s">
        <v>2614</v>
      </c>
      <c r="C877" s="397" t="s">
        <v>104</v>
      </c>
      <c r="D877" s="396" t="s">
        <v>2615</v>
      </c>
      <c r="E877" s="402">
        <v>1500</v>
      </c>
      <c r="F877" s="373" t="s">
        <v>2673</v>
      </c>
      <c r="G877" s="373" t="s">
        <v>2674</v>
      </c>
      <c r="H877" s="373" t="s">
        <v>2636</v>
      </c>
      <c r="I877" s="396" t="s">
        <v>1055</v>
      </c>
      <c r="J877" s="398" t="s">
        <v>870</v>
      </c>
      <c r="K877" s="399">
        <v>2</v>
      </c>
      <c r="L877" s="400" t="s">
        <v>2618</v>
      </c>
      <c r="M877" s="401">
        <f t="shared" si="28"/>
        <v>18000</v>
      </c>
      <c r="N877" s="399">
        <v>2</v>
      </c>
      <c r="O877" s="400" t="s">
        <v>2618</v>
      </c>
      <c r="P877" s="402">
        <f t="shared" si="29"/>
        <v>18000</v>
      </c>
    </row>
    <row r="878" spans="1:16" x14ac:dyDescent="0.2">
      <c r="A878" s="396" t="s">
        <v>2613</v>
      </c>
      <c r="B878" s="397" t="s">
        <v>2614</v>
      </c>
      <c r="C878" s="397" t="s">
        <v>104</v>
      </c>
      <c r="D878" s="396" t="s">
        <v>2615</v>
      </c>
      <c r="E878" s="402">
        <v>2700</v>
      </c>
      <c r="F878" s="373" t="s">
        <v>2675</v>
      </c>
      <c r="G878" s="373" t="s">
        <v>2676</v>
      </c>
      <c r="H878" s="373" t="s">
        <v>2677</v>
      </c>
      <c r="I878" s="396" t="s">
        <v>1055</v>
      </c>
      <c r="J878" s="398" t="s">
        <v>2627</v>
      </c>
      <c r="K878" s="399">
        <v>2</v>
      </c>
      <c r="L878" s="400" t="s">
        <v>2618</v>
      </c>
      <c r="M878" s="401">
        <f t="shared" si="28"/>
        <v>32400</v>
      </c>
      <c r="N878" s="399">
        <v>2</v>
      </c>
      <c r="O878" s="400" t="s">
        <v>2618</v>
      </c>
      <c r="P878" s="402">
        <f t="shared" si="29"/>
        <v>32400</v>
      </c>
    </row>
    <row r="879" spans="1:16" x14ac:dyDescent="0.2">
      <c r="A879" s="396" t="s">
        <v>2613</v>
      </c>
      <c r="B879" s="397" t="s">
        <v>2614</v>
      </c>
      <c r="C879" s="397" t="s">
        <v>104</v>
      </c>
      <c r="D879" s="396" t="s">
        <v>2615</v>
      </c>
      <c r="E879" s="402">
        <v>1350</v>
      </c>
      <c r="F879" s="373" t="s">
        <v>2678</v>
      </c>
      <c r="G879" s="373" t="s">
        <v>2679</v>
      </c>
      <c r="H879" s="373" t="s">
        <v>1126</v>
      </c>
      <c r="I879" s="396" t="s">
        <v>2623</v>
      </c>
      <c r="J879" s="398" t="s">
        <v>2624</v>
      </c>
      <c r="K879" s="399">
        <v>2</v>
      </c>
      <c r="L879" s="400" t="s">
        <v>2618</v>
      </c>
      <c r="M879" s="401">
        <f t="shared" si="28"/>
        <v>16200</v>
      </c>
      <c r="N879" s="399">
        <v>2</v>
      </c>
      <c r="O879" s="400" t="s">
        <v>2618</v>
      </c>
      <c r="P879" s="402">
        <f t="shared" si="29"/>
        <v>16200</v>
      </c>
    </row>
    <row r="880" spans="1:16" x14ac:dyDescent="0.2">
      <c r="A880" s="396" t="s">
        <v>2613</v>
      </c>
      <c r="B880" s="397" t="s">
        <v>2614</v>
      </c>
      <c r="C880" s="397" t="s">
        <v>104</v>
      </c>
      <c r="D880" s="396" t="s">
        <v>2615</v>
      </c>
      <c r="E880" s="402">
        <v>1500</v>
      </c>
      <c r="F880" s="373" t="s">
        <v>2680</v>
      </c>
      <c r="G880" s="373" t="s">
        <v>2681</v>
      </c>
      <c r="H880" s="373" t="s">
        <v>1129</v>
      </c>
      <c r="I880" s="396" t="s">
        <v>1055</v>
      </c>
      <c r="J880" s="398" t="s">
        <v>870</v>
      </c>
      <c r="K880" s="399">
        <v>2</v>
      </c>
      <c r="L880" s="400" t="s">
        <v>2618</v>
      </c>
      <c r="M880" s="401">
        <f t="shared" si="28"/>
        <v>18000</v>
      </c>
      <c r="N880" s="399">
        <v>2</v>
      </c>
      <c r="O880" s="400" t="s">
        <v>2618</v>
      </c>
      <c r="P880" s="402">
        <f t="shared" si="29"/>
        <v>18000</v>
      </c>
    </row>
    <row r="881" spans="1:16" x14ac:dyDescent="0.2">
      <c r="A881" s="396" t="s">
        <v>2613</v>
      </c>
      <c r="B881" s="397" t="s">
        <v>2614</v>
      </c>
      <c r="C881" s="397" t="s">
        <v>104</v>
      </c>
      <c r="D881" s="396" t="s">
        <v>2615</v>
      </c>
      <c r="E881" s="402">
        <v>2000</v>
      </c>
      <c r="F881" s="373" t="s">
        <v>2682</v>
      </c>
      <c r="G881" s="373" t="s">
        <v>2683</v>
      </c>
      <c r="H881" s="373" t="s">
        <v>1138</v>
      </c>
      <c r="I881" s="396" t="s">
        <v>1055</v>
      </c>
      <c r="J881" s="398" t="s">
        <v>2627</v>
      </c>
      <c r="K881" s="399">
        <v>2</v>
      </c>
      <c r="L881" s="400" t="s">
        <v>2618</v>
      </c>
      <c r="M881" s="401">
        <f t="shared" si="28"/>
        <v>24000</v>
      </c>
      <c r="N881" s="399">
        <v>2</v>
      </c>
      <c r="O881" s="400" t="s">
        <v>2618</v>
      </c>
      <c r="P881" s="402">
        <f t="shared" si="29"/>
        <v>24000</v>
      </c>
    </row>
    <row r="882" spans="1:16" x14ac:dyDescent="0.2">
      <c r="A882" s="396" t="s">
        <v>2613</v>
      </c>
      <c r="B882" s="397" t="s">
        <v>2614</v>
      </c>
      <c r="C882" s="397" t="s">
        <v>104</v>
      </c>
      <c r="D882" s="396" t="s">
        <v>2615</v>
      </c>
      <c r="E882" s="402">
        <v>2000</v>
      </c>
      <c r="F882" s="373" t="s">
        <v>2684</v>
      </c>
      <c r="G882" s="373" t="s">
        <v>2685</v>
      </c>
      <c r="H882" s="373" t="s">
        <v>1118</v>
      </c>
      <c r="I882" s="396" t="s">
        <v>1055</v>
      </c>
      <c r="J882" s="398" t="s">
        <v>2627</v>
      </c>
      <c r="K882" s="399">
        <v>2</v>
      </c>
      <c r="L882" s="400" t="s">
        <v>2618</v>
      </c>
      <c r="M882" s="401">
        <f t="shared" si="28"/>
        <v>24000</v>
      </c>
      <c r="N882" s="399">
        <v>2</v>
      </c>
      <c r="O882" s="400" t="s">
        <v>2618</v>
      </c>
      <c r="P882" s="402">
        <f t="shared" si="29"/>
        <v>24000</v>
      </c>
    </row>
    <row r="883" spans="1:16" x14ac:dyDescent="0.2">
      <c r="A883" s="396" t="s">
        <v>2613</v>
      </c>
      <c r="B883" s="397" t="s">
        <v>2614</v>
      </c>
      <c r="C883" s="397" t="s">
        <v>104</v>
      </c>
      <c r="D883" s="396" t="s">
        <v>2615</v>
      </c>
      <c r="E883" s="402">
        <v>2000</v>
      </c>
      <c r="F883" s="373" t="s">
        <v>2686</v>
      </c>
      <c r="G883" s="373" t="s">
        <v>2687</v>
      </c>
      <c r="H883" s="373" t="s">
        <v>1118</v>
      </c>
      <c r="I883" s="396" t="s">
        <v>1055</v>
      </c>
      <c r="J883" s="398" t="s">
        <v>2627</v>
      </c>
      <c r="K883" s="399">
        <v>2</v>
      </c>
      <c r="L883" s="400" t="s">
        <v>2618</v>
      </c>
      <c r="M883" s="401">
        <f t="shared" si="28"/>
        <v>24000</v>
      </c>
      <c r="N883" s="399">
        <v>2</v>
      </c>
      <c r="O883" s="400" t="s">
        <v>2618</v>
      </c>
      <c r="P883" s="402">
        <f t="shared" si="29"/>
        <v>24000</v>
      </c>
    </row>
    <row r="884" spans="1:16" x14ac:dyDescent="0.2">
      <c r="A884" s="396" t="s">
        <v>2613</v>
      </c>
      <c r="B884" s="397" t="s">
        <v>2614</v>
      </c>
      <c r="C884" s="397" t="s">
        <v>104</v>
      </c>
      <c r="D884" s="396" t="s">
        <v>2615</v>
      </c>
      <c r="E884" s="402">
        <v>2000</v>
      </c>
      <c r="F884" s="373" t="s">
        <v>2688</v>
      </c>
      <c r="G884" s="373" t="s">
        <v>2689</v>
      </c>
      <c r="H884" s="373" t="s">
        <v>1118</v>
      </c>
      <c r="I884" s="396" t="s">
        <v>1055</v>
      </c>
      <c r="J884" s="398" t="s">
        <v>2627</v>
      </c>
      <c r="K884" s="373">
        <v>2</v>
      </c>
      <c r="L884" s="400" t="s">
        <v>2618</v>
      </c>
      <c r="M884" s="401">
        <f t="shared" si="28"/>
        <v>24000</v>
      </c>
      <c r="N884" s="373">
        <v>2</v>
      </c>
      <c r="O884" s="400" t="s">
        <v>2618</v>
      </c>
      <c r="P884" s="402">
        <f t="shared" si="29"/>
        <v>24000</v>
      </c>
    </row>
    <row r="885" spans="1:16" x14ac:dyDescent="0.2">
      <c r="A885" s="396" t="s">
        <v>2613</v>
      </c>
      <c r="B885" s="397" t="s">
        <v>2614</v>
      </c>
      <c r="C885" s="397" t="s">
        <v>104</v>
      </c>
      <c r="D885" s="396" t="s">
        <v>2615</v>
      </c>
      <c r="E885" s="402">
        <v>1500</v>
      </c>
      <c r="F885" s="373" t="s">
        <v>2690</v>
      </c>
      <c r="G885" s="373" t="s">
        <v>2691</v>
      </c>
      <c r="H885" s="373" t="s">
        <v>1129</v>
      </c>
      <c r="I885" s="396" t="s">
        <v>1055</v>
      </c>
      <c r="J885" s="398" t="s">
        <v>870</v>
      </c>
      <c r="K885" s="373">
        <v>2</v>
      </c>
      <c r="L885" s="400" t="s">
        <v>2618</v>
      </c>
      <c r="M885" s="401">
        <f t="shared" si="28"/>
        <v>18000</v>
      </c>
      <c r="N885" s="373">
        <v>2</v>
      </c>
      <c r="O885" s="400" t="s">
        <v>2618</v>
      </c>
      <c r="P885" s="402">
        <f t="shared" si="29"/>
        <v>18000</v>
      </c>
    </row>
    <row r="886" spans="1:16" x14ac:dyDescent="0.2">
      <c r="A886" s="396" t="s">
        <v>2613</v>
      </c>
      <c r="B886" s="397" t="s">
        <v>2614</v>
      </c>
      <c r="C886" s="397" t="s">
        <v>104</v>
      </c>
      <c r="D886" s="396" t="s">
        <v>2615</v>
      </c>
      <c r="E886" s="402">
        <v>1500</v>
      </c>
      <c r="F886" s="373" t="s">
        <v>2692</v>
      </c>
      <c r="G886" s="373" t="s">
        <v>2693</v>
      </c>
      <c r="H886" s="373" t="s">
        <v>1129</v>
      </c>
      <c r="I886" s="396" t="s">
        <v>1055</v>
      </c>
      <c r="J886" s="398" t="s">
        <v>870</v>
      </c>
      <c r="K886" s="373">
        <v>2</v>
      </c>
      <c r="L886" s="400" t="s">
        <v>2618</v>
      </c>
      <c r="M886" s="401">
        <f t="shared" si="28"/>
        <v>18000</v>
      </c>
      <c r="N886" s="373">
        <v>2</v>
      </c>
      <c r="O886" s="400" t="s">
        <v>2618</v>
      </c>
      <c r="P886" s="402">
        <f t="shared" si="29"/>
        <v>18000</v>
      </c>
    </row>
    <row r="887" spans="1:16" x14ac:dyDescent="0.2">
      <c r="A887" s="396" t="s">
        <v>2613</v>
      </c>
      <c r="B887" s="397" t="s">
        <v>2614</v>
      </c>
      <c r="C887" s="397" t="s">
        <v>104</v>
      </c>
      <c r="D887" s="396" t="s">
        <v>2615</v>
      </c>
      <c r="E887" s="402">
        <v>2000</v>
      </c>
      <c r="F887" s="373" t="s">
        <v>2694</v>
      </c>
      <c r="G887" s="373" t="s">
        <v>2695</v>
      </c>
      <c r="H887" s="373" t="s">
        <v>1118</v>
      </c>
      <c r="I887" s="396" t="s">
        <v>1055</v>
      </c>
      <c r="J887" s="398" t="s">
        <v>2627</v>
      </c>
      <c r="K887" s="373">
        <v>2</v>
      </c>
      <c r="L887" s="400" t="s">
        <v>2618</v>
      </c>
      <c r="M887" s="401">
        <f t="shared" si="28"/>
        <v>24000</v>
      </c>
      <c r="N887" s="373">
        <v>2</v>
      </c>
      <c r="O887" s="400" t="s">
        <v>2618</v>
      </c>
      <c r="P887" s="402">
        <f t="shared" si="29"/>
        <v>24000</v>
      </c>
    </row>
    <row r="888" spans="1:16" x14ac:dyDescent="0.2">
      <c r="A888" s="396" t="s">
        <v>2613</v>
      </c>
      <c r="B888" s="397" t="s">
        <v>2614</v>
      </c>
      <c r="C888" s="397" t="s">
        <v>104</v>
      </c>
      <c r="D888" s="396" t="s">
        <v>2615</v>
      </c>
      <c r="E888" s="402">
        <v>7500</v>
      </c>
      <c r="F888" s="373" t="s">
        <v>2696</v>
      </c>
      <c r="G888" s="373" t="s">
        <v>2697</v>
      </c>
      <c r="H888" s="373" t="s">
        <v>844</v>
      </c>
      <c r="I888" s="396" t="s">
        <v>1055</v>
      </c>
      <c r="J888" s="398" t="s">
        <v>2698</v>
      </c>
      <c r="K888" s="373">
        <v>2</v>
      </c>
      <c r="L888" s="400" t="s">
        <v>2618</v>
      </c>
      <c r="M888" s="401">
        <f t="shared" si="28"/>
        <v>90000</v>
      </c>
      <c r="N888" s="373">
        <v>2</v>
      </c>
      <c r="O888" s="400" t="s">
        <v>2618</v>
      </c>
      <c r="P888" s="402">
        <f t="shared" si="29"/>
        <v>90000</v>
      </c>
    </row>
    <row r="889" spans="1:16" x14ac:dyDescent="0.2">
      <c r="A889" s="396" t="s">
        <v>2613</v>
      </c>
      <c r="B889" s="397" t="s">
        <v>2614</v>
      </c>
      <c r="C889" s="397" t="s">
        <v>104</v>
      </c>
      <c r="D889" s="396" t="s">
        <v>2615</v>
      </c>
      <c r="E889" s="402">
        <v>2000</v>
      </c>
      <c r="F889" s="373" t="s">
        <v>2699</v>
      </c>
      <c r="G889" s="373" t="s">
        <v>2700</v>
      </c>
      <c r="H889" s="373" t="s">
        <v>1121</v>
      </c>
      <c r="I889" s="396" t="s">
        <v>1055</v>
      </c>
      <c r="J889" s="398" t="s">
        <v>2627</v>
      </c>
      <c r="K889" s="373">
        <v>2</v>
      </c>
      <c r="L889" s="400" t="s">
        <v>2618</v>
      </c>
      <c r="M889" s="401">
        <f t="shared" si="28"/>
        <v>24000</v>
      </c>
      <c r="N889" s="373">
        <v>2</v>
      </c>
      <c r="O889" s="400" t="s">
        <v>2618</v>
      </c>
      <c r="P889" s="402">
        <f t="shared" si="29"/>
        <v>24000</v>
      </c>
    </row>
    <row r="890" spans="1:16" x14ac:dyDescent="0.2">
      <c r="A890" s="396" t="s">
        <v>2613</v>
      </c>
      <c r="B890" s="397" t="s">
        <v>2614</v>
      </c>
      <c r="C890" s="397" t="s">
        <v>104</v>
      </c>
      <c r="D890" s="396" t="s">
        <v>2615</v>
      </c>
      <c r="E890" s="402">
        <v>2000</v>
      </c>
      <c r="F890" s="373" t="s">
        <v>2701</v>
      </c>
      <c r="G890" s="373" t="s">
        <v>2702</v>
      </c>
      <c r="H890" s="373" t="s">
        <v>1118</v>
      </c>
      <c r="I890" s="396" t="s">
        <v>1055</v>
      </c>
      <c r="J890" s="398" t="s">
        <v>2627</v>
      </c>
      <c r="K890" s="373">
        <v>2</v>
      </c>
      <c r="L890" s="400" t="s">
        <v>2618</v>
      </c>
      <c r="M890" s="401">
        <f t="shared" si="28"/>
        <v>24000</v>
      </c>
      <c r="N890" s="373">
        <v>2</v>
      </c>
      <c r="O890" s="400" t="s">
        <v>2618</v>
      </c>
      <c r="P890" s="402">
        <f t="shared" si="29"/>
        <v>24000</v>
      </c>
    </row>
    <row r="891" spans="1:16" x14ac:dyDescent="0.2">
      <c r="A891" s="396" t="s">
        <v>2613</v>
      </c>
      <c r="B891" s="397" t="s">
        <v>2614</v>
      </c>
      <c r="C891" s="397" t="s">
        <v>104</v>
      </c>
      <c r="D891" s="396" t="s">
        <v>2615</v>
      </c>
      <c r="E891" s="402">
        <v>2000</v>
      </c>
      <c r="F891" s="373" t="s">
        <v>2703</v>
      </c>
      <c r="G891" s="373" t="s">
        <v>2704</v>
      </c>
      <c r="H891" s="373" t="s">
        <v>1133</v>
      </c>
      <c r="I891" s="396" t="s">
        <v>1055</v>
      </c>
      <c r="J891" s="398" t="s">
        <v>2627</v>
      </c>
      <c r="K891" s="373">
        <v>2</v>
      </c>
      <c r="L891" s="400" t="s">
        <v>2618</v>
      </c>
      <c r="M891" s="401">
        <f t="shared" si="28"/>
        <v>24000</v>
      </c>
      <c r="N891" s="373">
        <v>2</v>
      </c>
      <c r="O891" s="400" t="s">
        <v>2618</v>
      </c>
      <c r="P891" s="402">
        <f t="shared" si="29"/>
        <v>24000</v>
      </c>
    </row>
    <row r="892" spans="1:16" x14ac:dyDescent="0.2">
      <c r="A892" s="396" t="s">
        <v>2613</v>
      </c>
      <c r="B892" s="397" t="s">
        <v>2614</v>
      </c>
      <c r="C892" s="397" t="s">
        <v>104</v>
      </c>
      <c r="D892" s="396" t="s">
        <v>2615</v>
      </c>
      <c r="E892" s="402">
        <v>1350</v>
      </c>
      <c r="F892" s="373" t="s">
        <v>2705</v>
      </c>
      <c r="G892" s="373" t="s">
        <v>2706</v>
      </c>
      <c r="H892" s="373" t="s">
        <v>1126</v>
      </c>
      <c r="I892" s="396" t="s">
        <v>2623</v>
      </c>
      <c r="J892" s="398" t="s">
        <v>2624</v>
      </c>
      <c r="K892" s="373">
        <v>2</v>
      </c>
      <c r="L892" s="400" t="s">
        <v>2618</v>
      </c>
      <c r="M892" s="401">
        <f t="shared" si="28"/>
        <v>16200</v>
      </c>
      <c r="N892" s="373">
        <v>2</v>
      </c>
      <c r="O892" s="400" t="s">
        <v>2618</v>
      </c>
      <c r="P892" s="402">
        <f t="shared" si="29"/>
        <v>16200</v>
      </c>
    </row>
    <row r="893" spans="1:16" x14ac:dyDescent="0.2">
      <c r="A893" s="396" t="s">
        <v>2613</v>
      </c>
      <c r="B893" s="397" t="s">
        <v>2614</v>
      </c>
      <c r="C893" s="397" t="s">
        <v>104</v>
      </c>
      <c r="D893" s="396" t="s">
        <v>2615</v>
      </c>
      <c r="E893" s="402">
        <v>1350</v>
      </c>
      <c r="F893" s="373" t="s">
        <v>2707</v>
      </c>
      <c r="G893" s="373" t="s">
        <v>2708</v>
      </c>
      <c r="H893" s="373" t="s">
        <v>1126</v>
      </c>
      <c r="I893" s="396" t="s">
        <v>2623</v>
      </c>
      <c r="J893" s="398" t="s">
        <v>2624</v>
      </c>
      <c r="K893" s="373">
        <v>2</v>
      </c>
      <c r="L893" s="400" t="s">
        <v>2618</v>
      </c>
      <c r="M893" s="401">
        <f t="shared" si="28"/>
        <v>16200</v>
      </c>
      <c r="N893" s="373">
        <v>2</v>
      </c>
      <c r="O893" s="400" t="s">
        <v>2618</v>
      </c>
      <c r="P893" s="402">
        <f t="shared" si="29"/>
        <v>16200</v>
      </c>
    </row>
    <row r="894" spans="1:16" x14ac:dyDescent="0.2">
      <c r="A894" s="396" t="s">
        <v>2613</v>
      </c>
      <c r="B894" s="397" t="s">
        <v>2614</v>
      </c>
      <c r="C894" s="397" t="s">
        <v>104</v>
      </c>
      <c r="D894" s="396" t="s">
        <v>2615</v>
      </c>
      <c r="E894" s="402">
        <v>2000</v>
      </c>
      <c r="F894" s="373" t="s">
        <v>2709</v>
      </c>
      <c r="G894" s="373" t="s">
        <v>2710</v>
      </c>
      <c r="H894" s="373" t="s">
        <v>2307</v>
      </c>
      <c r="I894" s="396" t="s">
        <v>1055</v>
      </c>
      <c r="J894" s="398" t="s">
        <v>2627</v>
      </c>
      <c r="K894" s="373">
        <v>2</v>
      </c>
      <c r="L894" s="400" t="s">
        <v>2618</v>
      </c>
      <c r="M894" s="401">
        <f t="shared" si="28"/>
        <v>24000</v>
      </c>
      <c r="N894" s="373">
        <v>2</v>
      </c>
      <c r="O894" s="400" t="s">
        <v>2618</v>
      </c>
      <c r="P894" s="402">
        <f t="shared" si="29"/>
        <v>24000</v>
      </c>
    </row>
    <row r="895" spans="1:16" x14ac:dyDescent="0.2">
      <c r="A895" s="396" t="s">
        <v>2613</v>
      </c>
      <c r="B895" s="397" t="s">
        <v>2614</v>
      </c>
      <c r="C895" s="397" t="s">
        <v>104</v>
      </c>
      <c r="D895" s="396" t="s">
        <v>2615</v>
      </c>
      <c r="E895" s="402">
        <v>1350</v>
      </c>
      <c r="F895" s="373" t="s">
        <v>2711</v>
      </c>
      <c r="G895" s="373" t="s">
        <v>2712</v>
      </c>
      <c r="H895" s="373" t="s">
        <v>1126</v>
      </c>
      <c r="I895" s="396" t="s">
        <v>2623</v>
      </c>
      <c r="J895" s="398" t="s">
        <v>2624</v>
      </c>
      <c r="K895" s="373">
        <v>2</v>
      </c>
      <c r="L895" s="400" t="s">
        <v>2618</v>
      </c>
      <c r="M895" s="401">
        <f t="shared" si="28"/>
        <v>16200</v>
      </c>
      <c r="N895" s="373">
        <v>2</v>
      </c>
      <c r="O895" s="400" t="s">
        <v>2618</v>
      </c>
      <c r="P895" s="402">
        <f t="shared" si="29"/>
        <v>16200</v>
      </c>
    </row>
    <row r="896" spans="1:16" x14ac:dyDescent="0.2">
      <c r="A896" s="396" t="s">
        <v>2613</v>
      </c>
      <c r="B896" s="397" t="s">
        <v>2614</v>
      </c>
      <c r="C896" s="397" t="s">
        <v>104</v>
      </c>
      <c r="D896" s="396" t="s">
        <v>2615</v>
      </c>
      <c r="E896" s="402">
        <v>2000</v>
      </c>
      <c r="F896" s="373" t="s">
        <v>2713</v>
      </c>
      <c r="G896" s="373" t="s">
        <v>2714</v>
      </c>
      <c r="H896" s="373" t="s">
        <v>1133</v>
      </c>
      <c r="I896" s="396" t="s">
        <v>1055</v>
      </c>
      <c r="J896" s="398" t="s">
        <v>2627</v>
      </c>
      <c r="K896" s="373">
        <v>2</v>
      </c>
      <c r="L896" s="400" t="s">
        <v>2618</v>
      </c>
      <c r="M896" s="401">
        <f t="shared" si="28"/>
        <v>24000</v>
      </c>
      <c r="N896" s="373">
        <v>2</v>
      </c>
      <c r="O896" s="400" t="s">
        <v>2618</v>
      </c>
      <c r="P896" s="402">
        <f t="shared" si="29"/>
        <v>24000</v>
      </c>
    </row>
    <row r="897" spans="1:16" x14ac:dyDescent="0.2">
      <c r="A897" s="396" t="s">
        <v>2613</v>
      </c>
      <c r="B897" s="397" t="s">
        <v>2614</v>
      </c>
      <c r="C897" s="397" t="s">
        <v>104</v>
      </c>
      <c r="D897" s="396" t="s">
        <v>2615</v>
      </c>
      <c r="E897" s="402">
        <v>2000</v>
      </c>
      <c r="F897" s="373" t="s">
        <v>2715</v>
      </c>
      <c r="G897" s="373" t="s">
        <v>2716</v>
      </c>
      <c r="H897" s="373" t="s">
        <v>1118</v>
      </c>
      <c r="I897" s="396" t="s">
        <v>1055</v>
      </c>
      <c r="J897" s="398" t="s">
        <v>2627</v>
      </c>
      <c r="K897" s="373">
        <v>2</v>
      </c>
      <c r="L897" s="400" t="s">
        <v>2618</v>
      </c>
      <c r="M897" s="401">
        <f t="shared" si="28"/>
        <v>24000</v>
      </c>
      <c r="N897" s="373">
        <v>2</v>
      </c>
      <c r="O897" s="400" t="s">
        <v>2618</v>
      </c>
      <c r="P897" s="402">
        <f t="shared" si="29"/>
        <v>24000</v>
      </c>
    </row>
    <row r="898" spans="1:16" x14ac:dyDescent="0.2">
      <c r="A898" s="396" t="s">
        <v>2613</v>
      </c>
      <c r="B898" s="397" t="s">
        <v>2614</v>
      </c>
      <c r="C898" s="397" t="s">
        <v>104</v>
      </c>
      <c r="D898" s="396" t="s">
        <v>2615</v>
      </c>
      <c r="E898" s="402">
        <v>1500</v>
      </c>
      <c r="F898" s="373" t="s">
        <v>2717</v>
      </c>
      <c r="G898" s="373" t="s">
        <v>2718</v>
      </c>
      <c r="H898" s="373" t="s">
        <v>1389</v>
      </c>
      <c r="I898" s="396" t="s">
        <v>1055</v>
      </c>
      <c r="J898" s="398" t="s">
        <v>870</v>
      </c>
      <c r="K898" s="373">
        <v>2</v>
      </c>
      <c r="L898" s="400" t="s">
        <v>2618</v>
      </c>
      <c r="M898" s="401">
        <f t="shared" si="28"/>
        <v>18000</v>
      </c>
      <c r="N898" s="373">
        <v>2</v>
      </c>
      <c r="O898" s="400" t="s">
        <v>2618</v>
      </c>
      <c r="P898" s="402">
        <f t="shared" si="29"/>
        <v>18000</v>
      </c>
    </row>
    <row r="899" spans="1:16" x14ac:dyDescent="0.2">
      <c r="A899" s="396" t="s">
        <v>2613</v>
      </c>
      <c r="B899" s="397" t="s">
        <v>2614</v>
      </c>
      <c r="C899" s="397" t="s">
        <v>104</v>
      </c>
      <c r="D899" s="396" t="s">
        <v>2615</v>
      </c>
      <c r="E899" s="402">
        <v>1350</v>
      </c>
      <c r="F899" s="373" t="s">
        <v>2719</v>
      </c>
      <c r="G899" s="373" t="s">
        <v>2720</v>
      </c>
      <c r="H899" s="373" t="s">
        <v>1126</v>
      </c>
      <c r="I899" s="396" t="s">
        <v>2623</v>
      </c>
      <c r="J899" s="398" t="s">
        <v>2624</v>
      </c>
      <c r="K899" s="373">
        <v>2</v>
      </c>
      <c r="L899" s="400" t="s">
        <v>2618</v>
      </c>
      <c r="M899" s="401">
        <f t="shared" si="28"/>
        <v>16200</v>
      </c>
      <c r="N899" s="373">
        <v>2</v>
      </c>
      <c r="O899" s="400" t="s">
        <v>2618</v>
      </c>
      <c r="P899" s="402">
        <f t="shared" si="29"/>
        <v>16200</v>
      </c>
    </row>
    <row r="900" spans="1:16" x14ac:dyDescent="0.2">
      <c r="A900" s="396" t="s">
        <v>2613</v>
      </c>
      <c r="B900" s="397" t="s">
        <v>2614</v>
      </c>
      <c r="C900" s="397" t="s">
        <v>104</v>
      </c>
      <c r="D900" s="396" t="s">
        <v>2615</v>
      </c>
      <c r="E900" s="402">
        <v>1500</v>
      </c>
      <c r="F900" s="373" t="s">
        <v>2721</v>
      </c>
      <c r="G900" s="373" t="s">
        <v>2722</v>
      </c>
      <c r="H900" s="373" t="s">
        <v>2636</v>
      </c>
      <c r="I900" s="396" t="s">
        <v>1055</v>
      </c>
      <c r="J900" s="398" t="s">
        <v>870</v>
      </c>
      <c r="K900" s="373">
        <v>2</v>
      </c>
      <c r="L900" s="400" t="s">
        <v>2618</v>
      </c>
      <c r="M900" s="401">
        <f t="shared" si="28"/>
        <v>18000</v>
      </c>
      <c r="N900" s="373">
        <v>2</v>
      </c>
      <c r="O900" s="400" t="s">
        <v>2618</v>
      </c>
      <c r="P900" s="402">
        <f t="shared" si="29"/>
        <v>18000</v>
      </c>
    </row>
    <row r="901" spans="1:16" x14ac:dyDescent="0.2">
      <c r="A901" s="396" t="s">
        <v>2613</v>
      </c>
      <c r="B901" s="397" t="s">
        <v>2614</v>
      </c>
      <c r="C901" s="397" t="s">
        <v>104</v>
      </c>
      <c r="D901" s="396" t="s">
        <v>2615</v>
      </c>
      <c r="E901" s="402">
        <v>2000</v>
      </c>
      <c r="F901" s="373" t="s">
        <v>2723</v>
      </c>
      <c r="G901" s="373" t="s">
        <v>2724</v>
      </c>
      <c r="H901" s="373" t="s">
        <v>1145</v>
      </c>
      <c r="I901" s="396" t="s">
        <v>1055</v>
      </c>
      <c r="J901" s="398" t="s">
        <v>2627</v>
      </c>
      <c r="K901" s="373">
        <v>2</v>
      </c>
      <c r="L901" s="400" t="s">
        <v>2618</v>
      </c>
      <c r="M901" s="401">
        <f t="shared" si="28"/>
        <v>24000</v>
      </c>
      <c r="N901" s="373">
        <v>2</v>
      </c>
      <c r="O901" s="400" t="s">
        <v>2618</v>
      </c>
      <c r="P901" s="402">
        <f t="shared" si="29"/>
        <v>24000</v>
      </c>
    </row>
    <row r="902" spans="1:16" x14ac:dyDescent="0.2">
      <c r="A902" s="396" t="s">
        <v>2613</v>
      </c>
      <c r="B902" s="397" t="s">
        <v>2614</v>
      </c>
      <c r="C902" s="397" t="s">
        <v>104</v>
      </c>
      <c r="D902" s="396" t="s">
        <v>2615</v>
      </c>
      <c r="E902" s="402">
        <v>2000</v>
      </c>
      <c r="F902" s="373" t="s">
        <v>2725</v>
      </c>
      <c r="G902" s="373" t="s">
        <v>2726</v>
      </c>
      <c r="H902" s="373" t="s">
        <v>1118</v>
      </c>
      <c r="I902" s="396" t="s">
        <v>1055</v>
      </c>
      <c r="J902" s="398" t="s">
        <v>2627</v>
      </c>
      <c r="K902" s="373">
        <v>2</v>
      </c>
      <c r="L902" s="400" t="s">
        <v>2618</v>
      </c>
      <c r="M902" s="401">
        <f t="shared" si="28"/>
        <v>24000</v>
      </c>
      <c r="N902" s="373">
        <v>2</v>
      </c>
      <c r="O902" s="400" t="s">
        <v>2618</v>
      </c>
      <c r="P902" s="402">
        <f t="shared" si="29"/>
        <v>24000</v>
      </c>
    </row>
    <row r="903" spans="1:16" x14ac:dyDescent="0.2">
      <c r="A903" s="396" t="s">
        <v>2613</v>
      </c>
      <c r="B903" s="397" t="s">
        <v>2614</v>
      </c>
      <c r="C903" s="397" t="s">
        <v>104</v>
      </c>
      <c r="D903" s="396" t="s">
        <v>2615</v>
      </c>
      <c r="E903" s="402">
        <v>2000</v>
      </c>
      <c r="F903" s="373" t="s">
        <v>2727</v>
      </c>
      <c r="G903" s="373" t="s">
        <v>2728</v>
      </c>
      <c r="H903" s="373" t="s">
        <v>1118</v>
      </c>
      <c r="I903" s="396" t="s">
        <v>1055</v>
      </c>
      <c r="J903" s="398" t="s">
        <v>2627</v>
      </c>
      <c r="K903" s="373">
        <v>2</v>
      </c>
      <c r="L903" s="400" t="s">
        <v>2618</v>
      </c>
      <c r="M903" s="401">
        <f t="shared" si="28"/>
        <v>24000</v>
      </c>
      <c r="N903" s="373">
        <v>2</v>
      </c>
      <c r="O903" s="400" t="s">
        <v>2618</v>
      </c>
      <c r="P903" s="402">
        <f t="shared" si="29"/>
        <v>24000</v>
      </c>
    </row>
    <row r="904" spans="1:16" x14ac:dyDescent="0.2">
      <c r="A904" s="396" t="s">
        <v>2613</v>
      </c>
      <c r="B904" s="397" t="s">
        <v>2614</v>
      </c>
      <c r="C904" s="397" t="s">
        <v>104</v>
      </c>
      <c r="D904" s="396" t="s">
        <v>2615</v>
      </c>
      <c r="E904" s="402">
        <v>2000</v>
      </c>
      <c r="F904" s="373" t="s">
        <v>2729</v>
      </c>
      <c r="G904" s="373" t="s">
        <v>2730</v>
      </c>
      <c r="H904" s="373" t="s">
        <v>1118</v>
      </c>
      <c r="I904" s="396" t="s">
        <v>1055</v>
      </c>
      <c r="J904" s="398" t="s">
        <v>2627</v>
      </c>
      <c r="K904" s="373">
        <v>2</v>
      </c>
      <c r="L904" s="400" t="s">
        <v>2618</v>
      </c>
      <c r="M904" s="401">
        <f t="shared" si="28"/>
        <v>24000</v>
      </c>
      <c r="N904" s="373"/>
      <c r="O904" s="400"/>
      <c r="P904" s="402"/>
    </row>
    <row r="905" spans="1:16" x14ac:dyDescent="0.2">
      <c r="A905" s="396" t="s">
        <v>2613</v>
      </c>
      <c r="B905" s="397" t="s">
        <v>2614</v>
      </c>
      <c r="C905" s="397" t="s">
        <v>104</v>
      </c>
      <c r="D905" s="396" t="s">
        <v>2615</v>
      </c>
      <c r="E905" s="402">
        <v>1350</v>
      </c>
      <c r="F905" s="373" t="s">
        <v>2731</v>
      </c>
      <c r="G905" s="373" t="s">
        <v>2732</v>
      </c>
      <c r="H905" s="373" t="s">
        <v>1126</v>
      </c>
      <c r="I905" s="396" t="s">
        <v>2623</v>
      </c>
      <c r="J905" s="398" t="s">
        <v>2624</v>
      </c>
      <c r="K905" s="373">
        <v>2</v>
      </c>
      <c r="L905" s="400" t="s">
        <v>2618</v>
      </c>
      <c r="M905" s="401">
        <f t="shared" si="28"/>
        <v>16200</v>
      </c>
      <c r="N905" s="373">
        <v>2</v>
      </c>
      <c r="O905" s="400" t="s">
        <v>2618</v>
      </c>
      <c r="P905" s="402">
        <f t="shared" si="29"/>
        <v>16200</v>
      </c>
    </row>
    <row r="906" spans="1:16" x14ac:dyDescent="0.2">
      <c r="A906" s="396" t="s">
        <v>2613</v>
      </c>
      <c r="B906" s="397" t="s">
        <v>2614</v>
      </c>
      <c r="C906" s="397" t="s">
        <v>104</v>
      </c>
      <c r="D906" s="396" t="s">
        <v>2615</v>
      </c>
      <c r="E906" s="402">
        <v>1350</v>
      </c>
      <c r="F906" s="373" t="s">
        <v>2733</v>
      </c>
      <c r="G906" s="373" t="s">
        <v>2734</v>
      </c>
      <c r="H906" s="373" t="s">
        <v>2639</v>
      </c>
      <c r="I906" s="396" t="s">
        <v>2623</v>
      </c>
      <c r="J906" s="398" t="s">
        <v>2624</v>
      </c>
      <c r="K906" s="373">
        <v>2</v>
      </c>
      <c r="L906" s="400" t="s">
        <v>2618</v>
      </c>
      <c r="M906" s="401">
        <f t="shared" si="28"/>
        <v>16200</v>
      </c>
      <c r="N906" s="373">
        <v>2</v>
      </c>
      <c r="O906" s="400" t="s">
        <v>2618</v>
      </c>
      <c r="P906" s="402">
        <f t="shared" si="29"/>
        <v>16200</v>
      </c>
    </row>
    <row r="907" spans="1:16" x14ac:dyDescent="0.2">
      <c r="A907" s="396" t="s">
        <v>2613</v>
      </c>
      <c r="B907" s="397" t="s">
        <v>2614</v>
      </c>
      <c r="C907" s="397" t="s">
        <v>104</v>
      </c>
      <c r="D907" s="396" t="s">
        <v>2615</v>
      </c>
      <c r="E907" s="402">
        <v>1500</v>
      </c>
      <c r="F907" s="373" t="s">
        <v>2735</v>
      </c>
      <c r="G907" s="373" t="s">
        <v>2736</v>
      </c>
      <c r="H907" s="373" t="s">
        <v>1129</v>
      </c>
      <c r="I907" s="396" t="s">
        <v>1055</v>
      </c>
      <c r="J907" s="398" t="s">
        <v>870</v>
      </c>
      <c r="K907" s="373">
        <v>2</v>
      </c>
      <c r="L907" s="400" t="s">
        <v>2618</v>
      </c>
      <c r="M907" s="401">
        <f t="shared" si="28"/>
        <v>18000</v>
      </c>
      <c r="N907" s="373">
        <v>2</v>
      </c>
      <c r="O907" s="400" t="s">
        <v>2618</v>
      </c>
      <c r="P907" s="402">
        <f t="shared" si="29"/>
        <v>18000</v>
      </c>
    </row>
    <row r="908" spans="1:16" x14ac:dyDescent="0.2">
      <c r="A908" s="396" t="s">
        <v>2613</v>
      </c>
      <c r="B908" s="397" t="s">
        <v>2614</v>
      </c>
      <c r="C908" s="397" t="s">
        <v>104</v>
      </c>
      <c r="D908" s="396" t="s">
        <v>2615</v>
      </c>
      <c r="E908" s="402">
        <v>1500</v>
      </c>
      <c r="F908" s="373" t="s">
        <v>2737</v>
      </c>
      <c r="G908" s="373" t="s">
        <v>2738</v>
      </c>
      <c r="H908" s="373" t="s">
        <v>1129</v>
      </c>
      <c r="I908" s="396" t="s">
        <v>1055</v>
      </c>
      <c r="J908" s="398" t="s">
        <v>870</v>
      </c>
      <c r="K908" s="373">
        <v>2</v>
      </c>
      <c r="L908" s="400" t="s">
        <v>2618</v>
      </c>
      <c r="M908" s="401">
        <f t="shared" si="28"/>
        <v>18000</v>
      </c>
      <c r="N908" s="373">
        <v>2</v>
      </c>
      <c r="O908" s="400" t="s">
        <v>2618</v>
      </c>
      <c r="P908" s="402">
        <f t="shared" si="29"/>
        <v>18000</v>
      </c>
    </row>
    <row r="909" spans="1:16" x14ac:dyDescent="0.2">
      <c r="A909" s="396" t="s">
        <v>2613</v>
      </c>
      <c r="B909" s="397" t="s">
        <v>2614</v>
      </c>
      <c r="C909" s="397" t="s">
        <v>104</v>
      </c>
      <c r="D909" s="396" t="s">
        <v>2615</v>
      </c>
      <c r="E909" s="402">
        <v>1500</v>
      </c>
      <c r="F909" s="373" t="s">
        <v>2739</v>
      </c>
      <c r="G909" s="373" t="s">
        <v>2740</v>
      </c>
      <c r="H909" s="373" t="s">
        <v>1129</v>
      </c>
      <c r="I909" s="396" t="s">
        <v>1055</v>
      </c>
      <c r="J909" s="398" t="s">
        <v>870</v>
      </c>
      <c r="K909" s="373">
        <v>2</v>
      </c>
      <c r="L909" s="400" t="s">
        <v>2618</v>
      </c>
      <c r="M909" s="401">
        <f t="shared" si="28"/>
        <v>18000</v>
      </c>
      <c r="N909" s="373">
        <v>2</v>
      </c>
      <c r="O909" s="400" t="s">
        <v>2618</v>
      </c>
      <c r="P909" s="402">
        <f t="shared" si="29"/>
        <v>18000</v>
      </c>
    </row>
    <row r="910" spans="1:16" x14ac:dyDescent="0.2">
      <c r="A910" s="396" t="s">
        <v>2613</v>
      </c>
      <c r="B910" s="397" t="s">
        <v>2614</v>
      </c>
      <c r="C910" s="397" t="s">
        <v>104</v>
      </c>
      <c r="D910" s="396" t="s">
        <v>2615</v>
      </c>
      <c r="E910" s="402">
        <v>2000</v>
      </c>
      <c r="F910" s="373" t="s">
        <v>2741</v>
      </c>
      <c r="G910" s="373" t="s">
        <v>2742</v>
      </c>
      <c r="H910" s="373" t="s">
        <v>1118</v>
      </c>
      <c r="I910" s="396" t="s">
        <v>1055</v>
      </c>
      <c r="J910" s="398" t="s">
        <v>2627</v>
      </c>
      <c r="K910" s="373">
        <v>2</v>
      </c>
      <c r="L910" s="400" t="s">
        <v>2618</v>
      </c>
      <c r="M910" s="401">
        <f t="shared" si="28"/>
        <v>24000</v>
      </c>
      <c r="N910" s="373">
        <v>2</v>
      </c>
      <c r="O910" s="400" t="s">
        <v>2618</v>
      </c>
      <c r="P910" s="402">
        <f t="shared" si="29"/>
        <v>24000</v>
      </c>
    </row>
    <row r="911" spans="1:16" x14ac:dyDescent="0.2">
      <c r="A911" s="396" t="s">
        <v>2613</v>
      </c>
      <c r="B911" s="397" t="s">
        <v>2614</v>
      </c>
      <c r="C911" s="397" t="s">
        <v>104</v>
      </c>
      <c r="D911" s="396" t="s">
        <v>2615</v>
      </c>
      <c r="E911" s="402">
        <v>1350</v>
      </c>
      <c r="F911" s="373" t="s">
        <v>2743</v>
      </c>
      <c r="G911" s="373" t="s">
        <v>2744</v>
      </c>
      <c r="H911" s="373" t="s">
        <v>2639</v>
      </c>
      <c r="I911" s="396" t="s">
        <v>2623</v>
      </c>
      <c r="J911" s="398" t="s">
        <v>2624</v>
      </c>
      <c r="K911" s="373">
        <v>2</v>
      </c>
      <c r="L911" s="400" t="s">
        <v>2618</v>
      </c>
      <c r="M911" s="401">
        <f t="shared" si="28"/>
        <v>16200</v>
      </c>
      <c r="N911" s="373">
        <v>2</v>
      </c>
      <c r="O911" s="400" t="s">
        <v>2618</v>
      </c>
      <c r="P911" s="402">
        <f t="shared" si="29"/>
        <v>16200</v>
      </c>
    </row>
    <row r="912" spans="1:16" x14ac:dyDescent="0.2">
      <c r="A912" s="396" t="s">
        <v>2613</v>
      </c>
      <c r="B912" s="397" t="s">
        <v>2614</v>
      </c>
      <c r="C912" s="397" t="s">
        <v>104</v>
      </c>
      <c r="D912" s="396" t="s">
        <v>2615</v>
      </c>
      <c r="E912" s="402">
        <v>2000</v>
      </c>
      <c r="F912" s="373" t="s">
        <v>2745</v>
      </c>
      <c r="G912" s="373" t="s">
        <v>2746</v>
      </c>
      <c r="H912" s="373" t="s">
        <v>1133</v>
      </c>
      <c r="I912" s="396" t="s">
        <v>1055</v>
      </c>
      <c r="J912" s="398" t="s">
        <v>2627</v>
      </c>
      <c r="K912" s="373">
        <v>2</v>
      </c>
      <c r="L912" s="400" t="s">
        <v>2618</v>
      </c>
      <c r="M912" s="401">
        <f t="shared" si="28"/>
        <v>24000</v>
      </c>
      <c r="N912" s="373">
        <v>2</v>
      </c>
      <c r="O912" s="400" t="s">
        <v>2618</v>
      </c>
      <c r="P912" s="402">
        <f t="shared" si="29"/>
        <v>24000</v>
      </c>
    </row>
    <row r="913" spans="1:16" x14ac:dyDescent="0.2">
      <c r="A913" s="396" t="s">
        <v>2613</v>
      </c>
      <c r="B913" s="397" t="s">
        <v>2614</v>
      </c>
      <c r="C913" s="397" t="s">
        <v>104</v>
      </c>
      <c r="D913" s="396" t="s">
        <v>2615</v>
      </c>
      <c r="E913" s="402">
        <v>1350</v>
      </c>
      <c r="F913" s="373" t="s">
        <v>2747</v>
      </c>
      <c r="G913" s="373" t="s">
        <v>2748</v>
      </c>
      <c r="H913" s="373" t="s">
        <v>2639</v>
      </c>
      <c r="I913" s="396" t="s">
        <v>2623</v>
      </c>
      <c r="J913" s="398" t="s">
        <v>2624</v>
      </c>
      <c r="K913" s="373">
        <v>2</v>
      </c>
      <c r="L913" s="400" t="s">
        <v>2618</v>
      </c>
      <c r="M913" s="401">
        <f t="shared" si="28"/>
        <v>16200</v>
      </c>
      <c r="N913" s="373">
        <v>2</v>
      </c>
      <c r="O913" s="400" t="s">
        <v>2618</v>
      </c>
      <c r="P913" s="402">
        <f t="shared" si="29"/>
        <v>16200</v>
      </c>
    </row>
    <row r="914" spans="1:16" x14ac:dyDescent="0.2">
      <c r="A914" s="396" t="s">
        <v>2613</v>
      </c>
      <c r="B914" s="397" t="s">
        <v>2614</v>
      </c>
      <c r="C914" s="397" t="s">
        <v>104</v>
      </c>
      <c r="D914" s="396" t="s">
        <v>2615</v>
      </c>
      <c r="E914" s="402">
        <v>1350</v>
      </c>
      <c r="F914" s="373" t="s">
        <v>2749</v>
      </c>
      <c r="G914" s="373" t="s">
        <v>2750</v>
      </c>
      <c r="H914" s="373" t="s">
        <v>1126</v>
      </c>
      <c r="I914" s="396" t="s">
        <v>2623</v>
      </c>
      <c r="J914" s="398" t="s">
        <v>2624</v>
      </c>
      <c r="K914" s="373">
        <v>2</v>
      </c>
      <c r="L914" s="400" t="s">
        <v>2618</v>
      </c>
      <c r="M914" s="401">
        <f t="shared" si="28"/>
        <v>16200</v>
      </c>
      <c r="N914" s="373">
        <v>2</v>
      </c>
      <c r="O914" s="400" t="s">
        <v>2618</v>
      </c>
      <c r="P914" s="402">
        <f t="shared" si="29"/>
        <v>16200</v>
      </c>
    </row>
    <row r="915" spans="1:16" x14ac:dyDescent="0.2">
      <c r="A915" s="396" t="s">
        <v>2613</v>
      </c>
      <c r="B915" s="397" t="s">
        <v>2614</v>
      </c>
      <c r="C915" s="397" t="s">
        <v>104</v>
      </c>
      <c r="D915" s="396" t="s">
        <v>2615</v>
      </c>
      <c r="E915" s="402">
        <v>2000</v>
      </c>
      <c r="F915" s="373" t="s">
        <v>2751</v>
      </c>
      <c r="G915" s="373" t="s">
        <v>2752</v>
      </c>
      <c r="H915" s="373" t="s">
        <v>1118</v>
      </c>
      <c r="I915" s="396" t="s">
        <v>1055</v>
      </c>
      <c r="J915" s="398" t="s">
        <v>2627</v>
      </c>
      <c r="K915" s="373">
        <v>2</v>
      </c>
      <c r="L915" s="400" t="s">
        <v>2618</v>
      </c>
      <c r="M915" s="401">
        <f t="shared" si="28"/>
        <v>24000</v>
      </c>
      <c r="N915" s="373">
        <v>2</v>
      </c>
      <c r="O915" s="400" t="s">
        <v>2618</v>
      </c>
      <c r="P915" s="402">
        <f t="shared" si="29"/>
        <v>24000</v>
      </c>
    </row>
    <row r="916" spans="1:16" x14ac:dyDescent="0.2">
      <c r="A916" s="396" t="s">
        <v>2613</v>
      </c>
      <c r="B916" s="397" t="s">
        <v>2614</v>
      </c>
      <c r="C916" s="397" t="s">
        <v>104</v>
      </c>
      <c r="D916" s="396" t="s">
        <v>2615</v>
      </c>
      <c r="E916" s="402">
        <v>6300</v>
      </c>
      <c r="F916" s="373" t="s">
        <v>2753</v>
      </c>
      <c r="G916" s="373" t="s">
        <v>2754</v>
      </c>
      <c r="H916" s="373" t="s">
        <v>2755</v>
      </c>
      <c r="I916" s="396" t="s">
        <v>1055</v>
      </c>
      <c r="J916" s="398" t="s">
        <v>2627</v>
      </c>
      <c r="K916" s="373">
        <v>2</v>
      </c>
      <c r="L916" s="400" t="s">
        <v>2618</v>
      </c>
      <c r="M916" s="401">
        <f t="shared" si="28"/>
        <v>75600</v>
      </c>
      <c r="N916" s="373">
        <v>2</v>
      </c>
      <c r="O916" s="400" t="s">
        <v>2618</v>
      </c>
      <c r="P916" s="402">
        <f t="shared" si="29"/>
        <v>75600</v>
      </c>
    </row>
    <row r="917" spans="1:16" x14ac:dyDescent="0.2">
      <c r="A917" s="396" t="s">
        <v>2613</v>
      </c>
      <c r="B917" s="397" t="s">
        <v>2614</v>
      </c>
      <c r="C917" s="397" t="s">
        <v>104</v>
      </c>
      <c r="D917" s="396" t="s">
        <v>2615</v>
      </c>
      <c r="E917" s="402">
        <v>1500</v>
      </c>
      <c r="F917" s="373" t="s">
        <v>2756</v>
      </c>
      <c r="G917" s="373" t="s">
        <v>2757</v>
      </c>
      <c r="H917" s="373" t="s">
        <v>2758</v>
      </c>
      <c r="I917" s="396" t="s">
        <v>1055</v>
      </c>
      <c r="J917" s="398" t="s">
        <v>870</v>
      </c>
      <c r="K917" s="373">
        <v>2</v>
      </c>
      <c r="L917" s="400" t="s">
        <v>2618</v>
      </c>
      <c r="M917" s="401">
        <f t="shared" ref="M917:M971" si="30">E917*12</f>
        <v>18000</v>
      </c>
      <c r="N917" s="373">
        <v>2</v>
      </c>
      <c r="O917" s="400" t="s">
        <v>2618</v>
      </c>
      <c r="P917" s="402">
        <f t="shared" ref="P917:P980" si="31">E917*12</f>
        <v>18000</v>
      </c>
    </row>
    <row r="918" spans="1:16" x14ac:dyDescent="0.2">
      <c r="A918" s="396" t="s">
        <v>2613</v>
      </c>
      <c r="B918" s="397" t="s">
        <v>2614</v>
      </c>
      <c r="C918" s="397" t="s">
        <v>104</v>
      </c>
      <c r="D918" s="396" t="s">
        <v>2615</v>
      </c>
      <c r="E918" s="402">
        <v>1500</v>
      </c>
      <c r="F918" s="373" t="s">
        <v>2759</v>
      </c>
      <c r="G918" s="373" t="s">
        <v>2760</v>
      </c>
      <c r="H918" s="373" t="s">
        <v>1389</v>
      </c>
      <c r="I918" s="396" t="s">
        <v>1055</v>
      </c>
      <c r="J918" s="398" t="s">
        <v>870</v>
      </c>
      <c r="K918" s="373">
        <v>2</v>
      </c>
      <c r="L918" s="400" t="s">
        <v>2618</v>
      </c>
      <c r="M918" s="401">
        <f t="shared" si="30"/>
        <v>18000</v>
      </c>
      <c r="N918" s="373">
        <v>2</v>
      </c>
      <c r="O918" s="400" t="s">
        <v>2618</v>
      </c>
      <c r="P918" s="402">
        <f t="shared" si="31"/>
        <v>18000</v>
      </c>
    </row>
    <row r="919" spans="1:16" x14ac:dyDescent="0.2">
      <c r="A919" s="396" t="s">
        <v>2613</v>
      </c>
      <c r="B919" s="397" t="s">
        <v>2614</v>
      </c>
      <c r="C919" s="397" t="s">
        <v>104</v>
      </c>
      <c r="D919" s="396" t="s">
        <v>2615</v>
      </c>
      <c r="E919" s="402">
        <v>2700</v>
      </c>
      <c r="F919" s="373" t="s">
        <v>2761</v>
      </c>
      <c r="G919" s="373" t="s">
        <v>2762</v>
      </c>
      <c r="H919" s="373" t="s">
        <v>2677</v>
      </c>
      <c r="I919" s="396" t="s">
        <v>1055</v>
      </c>
      <c r="J919" s="398" t="s">
        <v>2627</v>
      </c>
      <c r="K919" s="373">
        <v>2</v>
      </c>
      <c r="L919" s="400" t="s">
        <v>2618</v>
      </c>
      <c r="M919" s="401">
        <f t="shared" si="30"/>
        <v>32400</v>
      </c>
      <c r="N919" s="373"/>
      <c r="O919" s="400"/>
      <c r="P919" s="402"/>
    </row>
    <row r="920" spans="1:16" x14ac:dyDescent="0.2">
      <c r="A920" s="396" t="s">
        <v>2613</v>
      </c>
      <c r="B920" s="397" t="s">
        <v>2614</v>
      </c>
      <c r="C920" s="397" t="s">
        <v>104</v>
      </c>
      <c r="D920" s="396" t="s">
        <v>2615</v>
      </c>
      <c r="E920" s="402">
        <v>1500</v>
      </c>
      <c r="F920" s="373" t="s">
        <v>2763</v>
      </c>
      <c r="G920" s="373" t="s">
        <v>2764</v>
      </c>
      <c r="H920" s="373" t="s">
        <v>1129</v>
      </c>
      <c r="I920" s="396" t="s">
        <v>1055</v>
      </c>
      <c r="J920" s="398" t="s">
        <v>870</v>
      </c>
      <c r="K920" s="373">
        <v>2</v>
      </c>
      <c r="L920" s="400" t="s">
        <v>2618</v>
      </c>
      <c r="M920" s="401">
        <f t="shared" si="30"/>
        <v>18000</v>
      </c>
      <c r="N920" s="373">
        <v>2</v>
      </c>
      <c r="O920" s="400" t="s">
        <v>2618</v>
      </c>
      <c r="P920" s="402">
        <f t="shared" si="31"/>
        <v>18000</v>
      </c>
    </row>
    <row r="921" spans="1:16" x14ac:dyDescent="0.2">
      <c r="A921" s="396" t="s">
        <v>2613</v>
      </c>
      <c r="B921" s="397" t="s">
        <v>2614</v>
      </c>
      <c r="C921" s="397" t="s">
        <v>104</v>
      </c>
      <c r="D921" s="396" t="s">
        <v>2615</v>
      </c>
      <c r="E921" s="402">
        <v>1500</v>
      </c>
      <c r="F921" s="373" t="s">
        <v>2765</v>
      </c>
      <c r="G921" s="373" t="s">
        <v>2766</v>
      </c>
      <c r="H921" s="373" t="s">
        <v>2636</v>
      </c>
      <c r="I921" s="396" t="s">
        <v>1055</v>
      </c>
      <c r="J921" s="398" t="s">
        <v>870</v>
      </c>
      <c r="K921" s="373">
        <v>2</v>
      </c>
      <c r="L921" s="400" t="s">
        <v>2618</v>
      </c>
      <c r="M921" s="401">
        <f t="shared" si="30"/>
        <v>18000</v>
      </c>
      <c r="N921" s="373">
        <v>2</v>
      </c>
      <c r="O921" s="400" t="s">
        <v>2618</v>
      </c>
      <c r="P921" s="402">
        <f t="shared" si="31"/>
        <v>18000</v>
      </c>
    </row>
    <row r="922" spans="1:16" x14ac:dyDescent="0.2">
      <c r="A922" s="396" t="s">
        <v>2613</v>
      </c>
      <c r="B922" s="397" t="s">
        <v>2614</v>
      </c>
      <c r="C922" s="397" t="s">
        <v>104</v>
      </c>
      <c r="D922" s="396" t="s">
        <v>2615</v>
      </c>
      <c r="E922" s="402">
        <v>1500</v>
      </c>
      <c r="F922" s="373" t="s">
        <v>2767</v>
      </c>
      <c r="G922" s="373" t="s">
        <v>2768</v>
      </c>
      <c r="H922" s="373" t="s">
        <v>1129</v>
      </c>
      <c r="I922" s="396" t="s">
        <v>1055</v>
      </c>
      <c r="J922" s="398" t="s">
        <v>870</v>
      </c>
      <c r="K922" s="373">
        <v>2</v>
      </c>
      <c r="L922" s="400" t="s">
        <v>2618</v>
      </c>
      <c r="M922" s="401">
        <f t="shared" si="30"/>
        <v>18000</v>
      </c>
      <c r="N922" s="373">
        <v>2</v>
      </c>
      <c r="O922" s="400" t="s">
        <v>2618</v>
      </c>
      <c r="P922" s="402">
        <f t="shared" si="31"/>
        <v>18000</v>
      </c>
    </row>
    <row r="923" spans="1:16" x14ac:dyDescent="0.2">
      <c r="A923" s="396" t="s">
        <v>2613</v>
      </c>
      <c r="B923" s="397" t="s">
        <v>2614</v>
      </c>
      <c r="C923" s="397" t="s">
        <v>104</v>
      </c>
      <c r="D923" s="396" t="s">
        <v>2615</v>
      </c>
      <c r="E923" s="402">
        <v>1500</v>
      </c>
      <c r="F923" s="373" t="s">
        <v>2769</v>
      </c>
      <c r="G923" s="373" t="s">
        <v>2770</v>
      </c>
      <c r="H923" s="373" t="s">
        <v>1129</v>
      </c>
      <c r="I923" s="396" t="s">
        <v>1055</v>
      </c>
      <c r="J923" s="398" t="s">
        <v>870</v>
      </c>
      <c r="K923" s="373">
        <v>2</v>
      </c>
      <c r="L923" s="400" t="s">
        <v>2618</v>
      </c>
      <c r="M923" s="401">
        <f t="shared" si="30"/>
        <v>18000</v>
      </c>
      <c r="N923" s="373">
        <v>2</v>
      </c>
      <c r="O923" s="400" t="s">
        <v>2618</v>
      </c>
      <c r="P923" s="402">
        <f t="shared" si="31"/>
        <v>18000</v>
      </c>
    </row>
    <row r="924" spans="1:16" x14ac:dyDescent="0.2">
      <c r="A924" s="396" t="s">
        <v>2613</v>
      </c>
      <c r="B924" s="397" t="s">
        <v>2614</v>
      </c>
      <c r="C924" s="397" t="s">
        <v>104</v>
      </c>
      <c r="D924" s="396" t="s">
        <v>2615</v>
      </c>
      <c r="E924" s="402">
        <v>1500</v>
      </c>
      <c r="F924" s="373" t="s">
        <v>2771</v>
      </c>
      <c r="G924" s="373" t="s">
        <v>2772</v>
      </c>
      <c r="H924" s="373" t="s">
        <v>1129</v>
      </c>
      <c r="I924" s="396" t="s">
        <v>1055</v>
      </c>
      <c r="J924" s="398" t="s">
        <v>870</v>
      </c>
      <c r="K924" s="373">
        <v>2</v>
      </c>
      <c r="L924" s="400" t="s">
        <v>2618</v>
      </c>
      <c r="M924" s="401">
        <f t="shared" si="30"/>
        <v>18000</v>
      </c>
      <c r="N924" s="373">
        <v>2</v>
      </c>
      <c r="O924" s="400" t="s">
        <v>2618</v>
      </c>
      <c r="P924" s="402">
        <f t="shared" si="31"/>
        <v>18000</v>
      </c>
    </row>
    <row r="925" spans="1:16" x14ac:dyDescent="0.2">
      <c r="A925" s="396" t="s">
        <v>2613</v>
      </c>
      <c r="B925" s="397" t="s">
        <v>2614</v>
      </c>
      <c r="C925" s="397" t="s">
        <v>104</v>
      </c>
      <c r="D925" s="396" t="s">
        <v>2615</v>
      </c>
      <c r="E925" s="402">
        <v>1500</v>
      </c>
      <c r="F925" s="373" t="s">
        <v>2773</v>
      </c>
      <c r="G925" s="373" t="s">
        <v>2774</v>
      </c>
      <c r="H925" s="373" t="s">
        <v>1129</v>
      </c>
      <c r="I925" s="396" t="s">
        <v>1055</v>
      </c>
      <c r="J925" s="398" t="s">
        <v>870</v>
      </c>
      <c r="K925" s="373">
        <v>2</v>
      </c>
      <c r="L925" s="400" t="s">
        <v>2618</v>
      </c>
      <c r="M925" s="401">
        <f t="shared" si="30"/>
        <v>18000</v>
      </c>
      <c r="N925" s="373"/>
      <c r="O925" s="400"/>
      <c r="P925" s="402"/>
    </row>
    <row r="926" spans="1:16" x14ac:dyDescent="0.2">
      <c r="A926" s="396" t="s">
        <v>2613</v>
      </c>
      <c r="B926" s="397" t="s">
        <v>2614</v>
      </c>
      <c r="C926" s="397" t="s">
        <v>104</v>
      </c>
      <c r="D926" s="396" t="s">
        <v>2615</v>
      </c>
      <c r="E926" s="402">
        <v>1350</v>
      </c>
      <c r="F926" s="373" t="s">
        <v>2775</v>
      </c>
      <c r="G926" s="373" t="s">
        <v>2776</v>
      </c>
      <c r="H926" s="373" t="s">
        <v>1126</v>
      </c>
      <c r="I926" s="396" t="s">
        <v>2623</v>
      </c>
      <c r="J926" s="398" t="s">
        <v>2624</v>
      </c>
      <c r="K926" s="373">
        <v>2</v>
      </c>
      <c r="L926" s="400" t="s">
        <v>2618</v>
      </c>
      <c r="M926" s="401">
        <f t="shared" si="30"/>
        <v>16200</v>
      </c>
      <c r="N926" s="373">
        <v>2</v>
      </c>
      <c r="O926" s="400" t="s">
        <v>2618</v>
      </c>
      <c r="P926" s="402">
        <f t="shared" si="31"/>
        <v>16200</v>
      </c>
    </row>
    <row r="927" spans="1:16" x14ac:dyDescent="0.2">
      <c r="A927" s="396" t="s">
        <v>2613</v>
      </c>
      <c r="B927" s="397" t="s">
        <v>2614</v>
      </c>
      <c r="C927" s="397" t="s">
        <v>104</v>
      </c>
      <c r="D927" s="396" t="s">
        <v>2615</v>
      </c>
      <c r="E927" s="402">
        <v>1350</v>
      </c>
      <c r="F927" s="373" t="s">
        <v>2777</v>
      </c>
      <c r="G927" s="373" t="s">
        <v>2778</v>
      </c>
      <c r="H927" s="373" t="s">
        <v>1126</v>
      </c>
      <c r="I927" s="396" t="s">
        <v>2623</v>
      </c>
      <c r="J927" s="398" t="s">
        <v>2624</v>
      </c>
      <c r="K927" s="373">
        <v>2</v>
      </c>
      <c r="L927" s="400" t="s">
        <v>2618</v>
      </c>
      <c r="M927" s="401">
        <f t="shared" si="30"/>
        <v>16200</v>
      </c>
      <c r="N927" s="373">
        <v>2</v>
      </c>
      <c r="O927" s="400" t="s">
        <v>2618</v>
      </c>
      <c r="P927" s="402">
        <f t="shared" si="31"/>
        <v>16200</v>
      </c>
    </row>
    <row r="928" spans="1:16" x14ac:dyDescent="0.2">
      <c r="A928" s="396" t="s">
        <v>2613</v>
      </c>
      <c r="B928" s="397" t="s">
        <v>2614</v>
      </c>
      <c r="C928" s="397" t="s">
        <v>104</v>
      </c>
      <c r="D928" s="396" t="s">
        <v>2615</v>
      </c>
      <c r="E928" s="402">
        <v>1500</v>
      </c>
      <c r="F928" s="373" t="s">
        <v>2779</v>
      </c>
      <c r="G928" s="373" t="s">
        <v>2780</v>
      </c>
      <c r="H928" s="373" t="s">
        <v>1129</v>
      </c>
      <c r="I928" s="396" t="s">
        <v>1055</v>
      </c>
      <c r="J928" s="398" t="s">
        <v>870</v>
      </c>
      <c r="K928" s="373">
        <v>2</v>
      </c>
      <c r="L928" s="400" t="s">
        <v>2618</v>
      </c>
      <c r="M928" s="401">
        <f t="shared" si="30"/>
        <v>18000</v>
      </c>
      <c r="N928" s="373">
        <v>2</v>
      </c>
      <c r="O928" s="400" t="s">
        <v>2618</v>
      </c>
      <c r="P928" s="402">
        <f t="shared" si="31"/>
        <v>18000</v>
      </c>
    </row>
    <row r="929" spans="1:16" x14ac:dyDescent="0.2">
      <c r="A929" s="396" t="s">
        <v>2613</v>
      </c>
      <c r="B929" s="397" t="s">
        <v>2614</v>
      </c>
      <c r="C929" s="397" t="s">
        <v>104</v>
      </c>
      <c r="D929" s="396" t="s">
        <v>2615</v>
      </c>
      <c r="E929" s="402">
        <v>1500</v>
      </c>
      <c r="F929" s="373" t="s">
        <v>2781</v>
      </c>
      <c r="G929" s="373" t="s">
        <v>2782</v>
      </c>
      <c r="H929" s="373" t="s">
        <v>1129</v>
      </c>
      <c r="I929" s="396" t="s">
        <v>1055</v>
      </c>
      <c r="J929" s="398" t="s">
        <v>870</v>
      </c>
      <c r="K929" s="373">
        <v>2</v>
      </c>
      <c r="L929" s="400" t="s">
        <v>2618</v>
      </c>
      <c r="M929" s="401">
        <f t="shared" si="30"/>
        <v>18000</v>
      </c>
      <c r="N929" s="373">
        <v>2</v>
      </c>
      <c r="O929" s="400" t="s">
        <v>2618</v>
      </c>
      <c r="P929" s="402">
        <f t="shared" si="31"/>
        <v>18000</v>
      </c>
    </row>
    <row r="930" spans="1:16" x14ac:dyDescent="0.2">
      <c r="A930" s="396" t="s">
        <v>2613</v>
      </c>
      <c r="B930" s="397" t="s">
        <v>2614</v>
      </c>
      <c r="C930" s="397" t="s">
        <v>104</v>
      </c>
      <c r="D930" s="396" t="s">
        <v>2615</v>
      </c>
      <c r="E930" s="402">
        <v>1350</v>
      </c>
      <c r="F930" s="373" t="s">
        <v>2783</v>
      </c>
      <c r="G930" s="373" t="s">
        <v>2784</v>
      </c>
      <c r="H930" s="373" t="s">
        <v>1030</v>
      </c>
      <c r="I930" s="396" t="s">
        <v>1055</v>
      </c>
      <c r="J930" s="398" t="s">
        <v>870</v>
      </c>
      <c r="K930" s="373">
        <v>2</v>
      </c>
      <c r="L930" s="400" t="s">
        <v>2618</v>
      </c>
      <c r="M930" s="401">
        <f t="shared" si="30"/>
        <v>16200</v>
      </c>
      <c r="N930" s="373">
        <v>2</v>
      </c>
      <c r="O930" s="400" t="s">
        <v>2618</v>
      </c>
      <c r="P930" s="402">
        <f t="shared" si="31"/>
        <v>16200</v>
      </c>
    </row>
    <row r="931" spans="1:16" x14ac:dyDescent="0.2">
      <c r="A931" s="396" t="s">
        <v>2613</v>
      </c>
      <c r="B931" s="397" t="s">
        <v>2614</v>
      </c>
      <c r="C931" s="397" t="s">
        <v>104</v>
      </c>
      <c r="D931" s="396" t="s">
        <v>2615</v>
      </c>
      <c r="E931" s="402">
        <v>1350</v>
      </c>
      <c r="F931" s="373" t="s">
        <v>2785</v>
      </c>
      <c r="G931" s="373" t="s">
        <v>2786</v>
      </c>
      <c r="H931" s="373" t="s">
        <v>2639</v>
      </c>
      <c r="I931" s="396" t="s">
        <v>2623</v>
      </c>
      <c r="J931" s="398" t="s">
        <v>2624</v>
      </c>
      <c r="K931" s="373">
        <v>2</v>
      </c>
      <c r="L931" s="400" t="s">
        <v>2618</v>
      </c>
      <c r="M931" s="401">
        <f t="shared" si="30"/>
        <v>16200</v>
      </c>
      <c r="N931" s="373">
        <v>2</v>
      </c>
      <c r="O931" s="400" t="s">
        <v>2618</v>
      </c>
      <c r="P931" s="402">
        <f t="shared" si="31"/>
        <v>16200</v>
      </c>
    </row>
    <row r="932" spans="1:16" x14ac:dyDescent="0.2">
      <c r="A932" s="396" t="s">
        <v>2613</v>
      </c>
      <c r="B932" s="397" t="s">
        <v>2614</v>
      </c>
      <c r="C932" s="397" t="s">
        <v>104</v>
      </c>
      <c r="D932" s="396" t="s">
        <v>2615</v>
      </c>
      <c r="E932" s="402">
        <v>1350</v>
      </c>
      <c r="F932" s="373" t="s">
        <v>2787</v>
      </c>
      <c r="G932" s="373" t="s">
        <v>2788</v>
      </c>
      <c r="H932" s="373" t="s">
        <v>1126</v>
      </c>
      <c r="I932" s="396" t="s">
        <v>2623</v>
      </c>
      <c r="J932" s="398" t="s">
        <v>2624</v>
      </c>
      <c r="K932" s="373">
        <v>2</v>
      </c>
      <c r="L932" s="400" t="s">
        <v>2618</v>
      </c>
      <c r="M932" s="401">
        <f t="shared" si="30"/>
        <v>16200</v>
      </c>
      <c r="N932" s="373">
        <v>2</v>
      </c>
      <c r="O932" s="400" t="s">
        <v>2618</v>
      </c>
      <c r="P932" s="402">
        <f t="shared" si="31"/>
        <v>16200</v>
      </c>
    </row>
    <row r="933" spans="1:16" x14ac:dyDescent="0.2">
      <c r="A933" s="396" t="s">
        <v>2613</v>
      </c>
      <c r="B933" s="397" t="s">
        <v>2614</v>
      </c>
      <c r="C933" s="397" t="s">
        <v>104</v>
      </c>
      <c r="D933" s="396" t="s">
        <v>2615</v>
      </c>
      <c r="E933" s="402">
        <v>1500</v>
      </c>
      <c r="F933" s="373" t="s">
        <v>2789</v>
      </c>
      <c r="G933" s="373" t="s">
        <v>2790</v>
      </c>
      <c r="H933" s="373" t="s">
        <v>2636</v>
      </c>
      <c r="I933" s="396" t="s">
        <v>1055</v>
      </c>
      <c r="J933" s="398" t="s">
        <v>870</v>
      </c>
      <c r="K933" s="373">
        <v>2</v>
      </c>
      <c r="L933" s="400" t="s">
        <v>2618</v>
      </c>
      <c r="M933" s="401">
        <f t="shared" si="30"/>
        <v>18000</v>
      </c>
      <c r="N933" s="373">
        <v>2</v>
      </c>
      <c r="O933" s="400" t="s">
        <v>2618</v>
      </c>
      <c r="P933" s="402">
        <f t="shared" si="31"/>
        <v>18000</v>
      </c>
    </row>
    <row r="934" spans="1:16" x14ac:dyDescent="0.2">
      <c r="A934" s="396" t="s">
        <v>2613</v>
      </c>
      <c r="B934" s="397" t="s">
        <v>2614</v>
      </c>
      <c r="C934" s="397" t="s">
        <v>104</v>
      </c>
      <c r="D934" s="396" t="s">
        <v>2615</v>
      </c>
      <c r="E934" s="402">
        <v>1500</v>
      </c>
      <c r="F934" s="373" t="s">
        <v>2791</v>
      </c>
      <c r="G934" s="373" t="s">
        <v>2792</v>
      </c>
      <c r="H934" s="373" t="s">
        <v>1129</v>
      </c>
      <c r="I934" s="396" t="s">
        <v>1055</v>
      </c>
      <c r="J934" s="398" t="s">
        <v>870</v>
      </c>
      <c r="K934" s="373">
        <v>2</v>
      </c>
      <c r="L934" s="400" t="s">
        <v>2618</v>
      </c>
      <c r="M934" s="401">
        <f t="shared" si="30"/>
        <v>18000</v>
      </c>
      <c r="N934" s="373">
        <v>2</v>
      </c>
      <c r="O934" s="400" t="s">
        <v>2618</v>
      </c>
      <c r="P934" s="402">
        <f t="shared" si="31"/>
        <v>18000</v>
      </c>
    </row>
    <row r="935" spans="1:16" x14ac:dyDescent="0.2">
      <c r="A935" s="396" t="s">
        <v>2613</v>
      </c>
      <c r="B935" s="397" t="s">
        <v>2614</v>
      </c>
      <c r="C935" s="397" t="s">
        <v>104</v>
      </c>
      <c r="D935" s="396" t="s">
        <v>2615</v>
      </c>
      <c r="E935" s="402">
        <v>1350</v>
      </c>
      <c r="F935" s="373" t="s">
        <v>2793</v>
      </c>
      <c r="G935" s="373" t="s">
        <v>2794</v>
      </c>
      <c r="H935" s="373" t="s">
        <v>1126</v>
      </c>
      <c r="I935" s="396" t="s">
        <v>2623</v>
      </c>
      <c r="J935" s="398" t="s">
        <v>2624</v>
      </c>
      <c r="K935" s="373">
        <v>2</v>
      </c>
      <c r="L935" s="400" t="s">
        <v>2618</v>
      </c>
      <c r="M935" s="401">
        <f t="shared" si="30"/>
        <v>16200</v>
      </c>
      <c r="N935" s="373">
        <v>2</v>
      </c>
      <c r="O935" s="400" t="s">
        <v>2618</v>
      </c>
      <c r="P935" s="402">
        <f t="shared" si="31"/>
        <v>16200</v>
      </c>
    </row>
    <row r="936" spans="1:16" x14ac:dyDescent="0.2">
      <c r="A936" s="396" t="s">
        <v>2613</v>
      </c>
      <c r="B936" s="397" t="s">
        <v>2614</v>
      </c>
      <c r="C936" s="397" t="s">
        <v>104</v>
      </c>
      <c r="D936" s="396" t="s">
        <v>2615</v>
      </c>
      <c r="E936" s="402">
        <v>1350</v>
      </c>
      <c r="F936" s="373" t="s">
        <v>2795</v>
      </c>
      <c r="G936" s="373" t="s">
        <v>2796</v>
      </c>
      <c r="H936" s="373" t="s">
        <v>2639</v>
      </c>
      <c r="I936" s="396" t="s">
        <v>2623</v>
      </c>
      <c r="J936" s="398" t="s">
        <v>2624</v>
      </c>
      <c r="K936" s="373">
        <v>2</v>
      </c>
      <c r="L936" s="400" t="s">
        <v>2618</v>
      </c>
      <c r="M936" s="401">
        <f t="shared" si="30"/>
        <v>16200</v>
      </c>
      <c r="N936" s="373">
        <v>2</v>
      </c>
      <c r="O936" s="400" t="s">
        <v>2618</v>
      </c>
      <c r="P936" s="402">
        <f t="shared" si="31"/>
        <v>16200</v>
      </c>
    </row>
    <row r="937" spans="1:16" x14ac:dyDescent="0.2">
      <c r="A937" s="396" t="s">
        <v>2613</v>
      </c>
      <c r="B937" s="397" t="s">
        <v>2614</v>
      </c>
      <c r="C937" s="397" t="s">
        <v>104</v>
      </c>
      <c r="D937" s="396" t="s">
        <v>2615</v>
      </c>
      <c r="E937" s="402">
        <v>1500</v>
      </c>
      <c r="F937" s="373" t="s">
        <v>2797</v>
      </c>
      <c r="G937" s="373" t="s">
        <v>2798</v>
      </c>
      <c r="H937" s="373" t="s">
        <v>1129</v>
      </c>
      <c r="I937" s="396" t="s">
        <v>1055</v>
      </c>
      <c r="J937" s="398" t="s">
        <v>870</v>
      </c>
      <c r="K937" s="373">
        <v>2</v>
      </c>
      <c r="L937" s="400" t="s">
        <v>2618</v>
      </c>
      <c r="M937" s="401">
        <f t="shared" si="30"/>
        <v>18000</v>
      </c>
      <c r="N937" s="373">
        <v>2</v>
      </c>
      <c r="O937" s="400" t="s">
        <v>2618</v>
      </c>
      <c r="P937" s="402">
        <f t="shared" si="31"/>
        <v>18000</v>
      </c>
    </row>
    <row r="938" spans="1:16" x14ac:dyDescent="0.2">
      <c r="A938" s="396" t="s">
        <v>2613</v>
      </c>
      <c r="B938" s="397" t="s">
        <v>2614</v>
      </c>
      <c r="C938" s="397" t="s">
        <v>104</v>
      </c>
      <c r="D938" s="396" t="s">
        <v>2615</v>
      </c>
      <c r="E938" s="402">
        <v>2000</v>
      </c>
      <c r="F938" s="373" t="s">
        <v>2799</v>
      </c>
      <c r="G938" s="373" t="s">
        <v>2800</v>
      </c>
      <c r="H938" s="373" t="s">
        <v>1133</v>
      </c>
      <c r="I938" s="396" t="s">
        <v>1055</v>
      </c>
      <c r="J938" s="398" t="s">
        <v>2627</v>
      </c>
      <c r="K938" s="373">
        <v>2</v>
      </c>
      <c r="L938" s="400" t="s">
        <v>2618</v>
      </c>
      <c r="M938" s="401">
        <f t="shared" si="30"/>
        <v>24000</v>
      </c>
      <c r="N938" s="373">
        <v>2</v>
      </c>
      <c r="O938" s="400" t="s">
        <v>2618</v>
      </c>
      <c r="P938" s="402">
        <f t="shared" si="31"/>
        <v>24000</v>
      </c>
    </row>
    <row r="939" spans="1:16" x14ac:dyDescent="0.2">
      <c r="A939" s="396" t="s">
        <v>2613</v>
      </c>
      <c r="B939" s="397" t="s">
        <v>2614</v>
      </c>
      <c r="C939" s="397" t="s">
        <v>104</v>
      </c>
      <c r="D939" s="396" t="s">
        <v>2615</v>
      </c>
      <c r="E939" s="402">
        <v>1500</v>
      </c>
      <c r="F939" s="373" t="s">
        <v>2801</v>
      </c>
      <c r="G939" s="373" t="s">
        <v>2802</v>
      </c>
      <c r="H939" s="373" t="s">
        <v>1129</v>
      </c>
      <c r="I939" s="396" t="s">
        <v>1055</v>
      </c>
      <c r="J939" s="398" t="s">
        <v>870</v>
      </c>
      <c r="K939" s="373">
        <v>2</v>
      </c>
      <c r="L939" s="400" t="s">
        <v>2618</v>
      </c>
      <c r="M939" s="401">
        <f t="shared" si="30"/>
        <v>18000</v>
      </c>
      <c r="N939" s="373">
        <v>2</v>
      </c>
      <c r="O939" s="400" t="s">
        <v>2618</v>
      </c>
      <c r="P939" s="402">
        <f t="shared" si="31"/>
        <v>18000</v>
      </c>
    </row>
    <row r="940" spans="1:16" x14ac:dyDescent="0.2">
      <c r="A940" s="396" t="s">
        <v>2613</v>
      </c>
      <c r="B940" s="397" t="s">
        <v>2614</v>
      </c>
      <c r="C940" s="397" t="s">
        <v>104</v>
      </c>
      <c r="D940" s="396" t="s">
        <v>2615</v>
      </c>
      <c r="E940" s="402">
        <v>1500</v>
      </c>
      <c r="F940" s="373" t="s">
        <v>2803</v>
      </c>
      <c r="G940" s="373" t="s">
        <v>2804</v>
      </c>
      <c r="H940" s="373" t="s">
        <v>1389</v>
      </c>
      <c r="I940" s="396" t="s">
        <v>1055</v>
      </c>
      <c r="J940" s="398" t="s">
        <v>870</v>
      </c>
      <c r="K940" s="373">
        <v>2</v>
      </c>
      <c r="L940" s="400" t="s">
        <v>2618</v>
      </c>
      <c r="M940" s="401">
        <f t="shared" si="30"/>
        <v>18000</v>
      </c>
      <c r="N940" s="373">
        <v>2</v>
      </c>
      <c r="O940" s="400" t="s">
        <v>2618</v>
      </c>
      <c r="P940" s="402">
        <f t="shared" si="31"/>
        <v>18000</v>
      </c>
    </row>
    <row r="941" spans="1:16" x14ac:dyDescent="0.2">
      <c r="A941" s="396" t="s">
        <v>2613</v>
      </c>
      <c r="B941" s="397" t="s">
        <v>2614</v>
      </c>
      <c r="C941" s="397" t="s">
        <v>104</v>
      </c>
      <c r="D941" s="396" t="s">
        <v>2615</v>
      </c>
      <c r="E941" s="402">
        <v>2000</v>
      </c>
      <c r="F941" s="373" t="s">
        <v>2805</v>
      </c>
      <c r="G941" s="373" t="s">
        <v>2806</v>
      </c>
      <c r="H941" s="373" t="s">
        <v>1118</v>
      </c>
      <c r="I941" s="396" t="s">
        <v>1055</v>
      </c>
      <c r="J941" s="398" t="s">
        <v>2627</v>
      </c>
      <c r="K941" s="373">
        <v>2</v>
      </c>
      <c r="L941" s="400" t="s">
        <v>2618</v>
      </c>
      <c r="M941" s="401">
        <f t="shared" si="30"/>
        <v>24000</v>
      </c>
      <c r="N941" s="373">
        <v>2</v>
      </c>
      <c r="O941" s="400" t="s">
        <v>2618</v>
      </c>
      <c r="P941" s="402">
        <f t="shared" si="31"/>
        <v>24000</v>
      </c>
    </row>
    <row r="942" spans="1:16" x14ac:dyDescent="0.2">
      <c r="A942" s="396" t="s">
        <v>2613</v>
      </c>
      <c r="B942" s="397" t="s">
        <v>2614</v>
      </c>
      <c r="C942" s="397" t="s">
        <v>104</v>
      </c>
      <c r="D942" s="396" t="s">
        <v>2615</v>
      </c>
      <c r="E942" s="402">
        <v>1350</v>
      </c>
      <c r="F942" s="373" t="s">
        <v>2807</v>
      </c>
      <c r="G942" s="373" t="s">
        <v>2808</v>
      </c>
      <c r="H942" s="373" t="s">
        <v>1126</v>
      </c>
      <c r="I942" s="396" t="s">
        <v>2623</v>
      </c>
      <c r="J942" s="398" t="s">
        <v>2624</v>
      </c>
      <c r="K942" s="373">
        <v>2</v>
      </c>
      <c r="L942" s="400" t="s">
        <v>2618</v>
      </c>
      <c r="M942" s="401">
        <f t="shared" si="30"/>
        <v>16200</v>
      </c>
      <c r="N942" s="373">
        <v>2</v>
      </c>
      <c r="O942" s="400" t="s">
        <v>2618</v>
      </c>
      <c r="P942" s="402">
        <f t="shared" si="31"/>
        <v>16200</v>
      </c>
    </row>
    <row r="943" spans="1:16" x14ac:dyDescent="0.2">
      <c r="A943" s="396" t="s">
        <v>2613</v>
      </c>
      <c r="B943" s="397" t="s">
        <v>2614</v>
      </c>
      <c r="C943" s="397" t="s">
        <v>104</v>
      </c>
      <c r="D943" s="396" t="s">
        <v>2615</v>
      </c>
      <c r="E943" s="402">
        <v>1350</v>
      </c>
      <c r="F943" s="373" t="s">
        <v>2809</v>
      </c>
      <c r="G943" s="373" t="s">
        <v>2810</v>
      </c>
      <c r="H943" s="373" t="s">
        <v>2639</v>
      </c>
      <c r="I943" s="396" t="s">
        <v>2623</v>
      </c>
      <c r="J943" s="398" t="s">
        <v>2624</v>
      </c>
      <c r="K943" s="373">
        <v>2</v>
      </c>
      <c r="L943" s="400" t="s">
        <v>2618</v>
      </c>
      <c r="M943" s="401">
        <f t="shared" si="30"/>
        <v>16200</v>
      </c>
      <c r="N943" s="373">
        <v>2</v>
      </c>
      <c r="O943" s="400" t="s">
        <v>2618</v>
      </c>
      <c r="P943" s="402">
        <f t="shared" si="31"/>
        <v>16200</v>
      </c>
    </row>
    <row r="944" spans="1:16" x14ac:dyDescent="0.2">
      <c r="A944" s="396" t="s">
        <v>2613</v>
      </c>
      <c r="B944" s="397" t="s">
        <v>2614</v>
      </c>
      <c r="C944" s="397" t="s">
        <v>104</v>
      </c>
      <c r="D944" s="396" t="s">
        <v>2615</v>
      </c>
      <c r="E944" s="402">
        <v>1500</v>
      </c>
      <c r="F944" s="373" t="s">
        <v>2811</v>
      </c>
      <c r="G944" s="373" t="s">
        <v>2812</v>
      </c>
      <c r="H944" s="373" t="s">
        <v>1129</v>
      </c>
      <c r="I944" s="396" t="s">
        <v>1055</v>
      </c>
      <c r="J944" s="398" t="s">
        <v>870</v>
      </c>
      <c r="K944" s="373">
        <v>2</v>
      </c>
      <c r="L944" s="400" t="s">
        <v>2618</v>
      </c>
      <c r="M944" s="401">
        <f t="shared" si="30"/>
        <v>18000</v>
      </c>
      <c r="N944" s="373">
        <v>2</v>
      </c>
      <c r="O944" s="400" t="s">
        <v>2618</v>
      </c>
      <c r="P944" s="402">
        <f t="shared" si="31"/>
        <v>18000</v>
      </c>
    </row>
    <row r="945" spans="1:16" x14ac:dyDescent="0.2">
      <c r="A945" s="396" t="s">
        <v>2613</v>
      </c>
      <c r="B945" s="397" t="s">
        <v>2614</v>
      </c>
      <c r="C945" s="397" t="s">
        <v>104</v>
      </c>
      <c r="D945" s="396" t="s">
        <v>2615</v>
      </c>
      <c r="E945" s="402">
        <v>2700</v>
      </c>
      <c r="F945" s="373" t="s">
        <v>2813</v>
      </c>
      <c r="G945" s="373" t="s">
        <v>2814</v>
      </c>
      <c r="H945" s="373" t="s">
        <v>1228</v>
      </c>
      <c r="I945" s="396" t="s">
        <v>1055</v>
      </c>
      <c r="J945" s="398" t="s">
        <v>2627</v>
      </c>
      <c r="K945" s="373">
        <v>2</v>
      </c>
      <c r="L945" s="400" t="s">
        <v>2618</v>
      </c>
      <c r="M945" s="401">
        <f t="shared" si="30"/>
        <v>32400</v>
      </c>
      <c r="N945" s="373">
        <v>2</v>
      </c>
      <c r="O945" s="400" t="s">
        <v>2618</v>
      </c>
      <c r="P945" s="402">
        <f t="shared" si="31"/>
        <v>32400</v>
      </c>
    </row>
    <row r="946" spans="1:16" x14ac:dyDescent="0.2">
      <c r="A946" s="396" t="s">
        <v>2613</v>
      </c>
      <c r="B946" s="397" t="s">
        <v>2614</v>
      </c>
      <c r="C946" s="397" t="s">
        <v>104</v>
      </c>
      <c r="D946" s="396" t="s">
        <v>2615</v>
      </c>
      <c r="E946" s="402">
        <v>2000</v>
      </c>
      <c r="F946" s="373" t="s">
        <v>2815</v>
      </c>
      <c r="G946" s="373" t="s">
        <v>2816</v>
      </c>
      <c r="H946" s="373" t="s">
        <v>1133</v>
      </c>
      <c r="I946" s="396" t="s">
        <v>1055</v>
      </c>
      <c r="J946" s="398" t="s">
        <v>2627</v>
      </c>
      <c r="K946" s="373">
        <v>2</v>
      </c>
      <c r="L946" s="400" t="s">
        <v>2618</v>
      </c>
      <c r="M946" s="401">
        <f t="shared" si="30"/>
        <v>24000</v>
      </c>
      <c r="N946" s="373">
        <v>2</v>
      </c>
      <c r="O946" s="400" t="s">
        <v>2618</v>
      </c>
      <c r="P946" s="402">
        <f t="shared" si="31"/>
        <v>24000</v>
      </c>
    </row>
    <row r="947" spans="1:16" x14ac:dyDescent="0.2">
      <c r="A947" s="396" t="s">
        <v>2613</v>
      </c>
      <c r="B947" s="397" t="s">
        <v>2614</v>
      </c>
      <c r="C947" s="397" t="s">
        <v>104</v>
      </c>
      <c r="D947" s="396" t="s">
        <v>2615</v>
      </c>
      <c r="E947" s="402">
        <v>2000</v>
      </c>
      <c r="F947" s="373" t="s">
        <v>2817</v>
      </c>
      <c r="G947" s="373" t="s">
        <v>2818</v>
      </c>
      <c r="H947" s="373" t="s">
        <v>1118</v>
      </c>
      <c r="I947" s="396" t="s">
        <v>1055</v>
      </c>
      <c r="J947" s="398" t="s">
        <v>2627</v>
      </c>
      <c r="K947" s="373">
        <v>2</v>
      </c>
      <c r="L947" s="400" t="s">
        <v>2618</v>
      </c>
      <c r="M947" s="401">
        <f t="shared" si="30"/>
        <v>24000</v>
      </c>
      <c r="N947" s="373">
        <v>2</v>
      </c>
      <c r="O947" s="400" t="s">
        <v>2618</v>
      </c>
      <c r="P947" s="402">
        <f t="shared" si="31"/>
        <v>24000</v>
      </c>
    </row>
    <row r="948" spans="1:16" x14ac:dyDescent="0.2">
      <c r="A948" s="396" t="s">
        <v>2613</v>
      </c>
      <c r="B948" s="397" t="s">
        <v>2614</v>
      </c>
      <c r="C948" s="397" t="s">
        <v>104</v>
      </c>
      <c r="D948" s="396" t="s">
        <v>2615</v>
      </c>
      <c r="E948" s="402">
        <v>975</v>
      </c>
      <c r="F948" s="373" t="s">
        <v>2819</v>
      </c>
      <c r="G948" s="373" t="s">
        <v>2820</v>
      </c>
      <c r="H948" s="373" t="s">
        <v>1129</v>
      </c>
      <c r="I948" s="396" t="s">
        <v>1055</v>
      </c>
      <c r="J948" s="398" t="s">
        <v>870</v>
      </c>
      <c r="K948" s="373">
        <v>2</v>
      </c>
      <c r="L948" s="400" t="s">
        <v>2618</v>
      </c>
      <c r="M948" s="401">
        <f t="shared" si="30"/>
        <v>11700</v>
      </c>
      <c r="N948" s="373"/>
      <c r="O948" s="400"/>
      <c r="P948" s="402"/>
    </row>
    <row r="949" spans="1:16" x14ac:dyDescent="0.2">
      <c r="A949" s="396" t="s">
        <v>2613</v>
      </c>
      <c r="B949" s="397" t="s">
        <v>2614</v>
      </c>
      <c r="C949" s="397" t="s">
        <v>104</v>
      </c>
      <c r="D949" s="396" t="s">
        <v>2615</v>
      </c>
      <c r="E949" s="402">
        <v>1500</v>
      </c>
      <c r="F949" s="373" t="s">
        <v>2821</v>
      </c>
      <c r="G949" s="373" t="s">
        <v>2822</v>
      </c>
      <c r="H949" s="373" t="s">
        <v>1151</v>
      </c>
      <c r="I949" s="396" t="s">
        <v>1055</v>
      </c>
      <c r="J949" s="398" t="s">
        <v>870</v>
      </c>
      <c r="K949" s="373">
        <v>2</v>
      </c>
      <c r="L949" s="400" t="s">
        <v>2618</v>
      </c>
      <c r="M949" s="401">
        <f t="shared" si="30"/>
        <v>18000</v>
      </c>
      <c r="N949" s="373">
        <v>2</v>
      </c>
      <c r="O949" s="400" t="s">
        <v>2618</v>
      </c>
      <c r="P949" s="402">
        <f t="shared" si="31"/>
        <v>18000</v>
      </c>
    </row>
    <row r="950" spans="1:16" x14ac:dyDescent="0.2">
      <c r="A950" s="396" t="s">
        <v>2613</v>
      </c>
      <c r="B950" s="397" t="s">
        <v>2614</v>
      </c>
      <c r="C950" s="397" t="s">
        <v>104</v>
      </c>
      <c r="D950" s="396" t="s">
        <v>2615</v>
      </c>
      <c r="E950" s="402">
        <v>1350</v>
      </c>
      <c r="F950" s="373" t="s">
        <v>2823</v>
      </c>
      <c r="G950" s="373" t="s">
        <v>2824</v>
      </c>
      <c r="H950" s="373" t="s">
        <v>1126</v>
      </c>
      <c r="I950" s="396" t="s">
        <v>2623</v>
      </c>
      <c r="J950" s="398" t="s">
        <v>2624</v>
      </c>
      <c r="K950" s="373">
        <v>2</v>
      </c>
      <c r="L950" s="400" t="s">
        <v>2618</v>
      </c>
      <c r="M950" s="401">
        <f t="shared" si="30"/>
        <v>16200</v>
      </c>
      <c r="N950" s="373">
        <v>2</v>
      </c>
      <c r="O950" s="400" t="s">
        <v>2618</v>
      </c>
      <c r="P950" s="402">
        <f t="shared" si="31"/>
        <v>16200</v>
      </c>
    </row>
    <row r="951" spans="1:16" x14ac:dyDescent="0.2">
      <c r="A951" s="396" t="s">
        <v>2613</v>
      </c>
      <c r="B951" s="397" t="s">
        <v>2614</v>
      </c>
      <c r="C951" s="397" t="s">
        <v>104</v>
      </c>
      <c r="D951" s="396" t="s">
        <v>2615</v>
      </c>
      <c r="E951" s="402">
        <v>7200</v>
      </c>
      <c r="F951" s="373" t="s">
        <v>2825</v>
      </c>
      <c r="G951" s="373" t="s">
        <v>2826</v>
      </c>
      <c r="H951" s="373" t="s">
        <v>2827</v>
      </c>
      <c r="I951" s="396" t="s">
        <v>1055</v>
      </c>
      <c r="J951" s="398" t="s">
        <v>2698</v>
      </c>
      <c r="K951" s="373">
        <v>2</v>
      </c>
      <c r="L951" s="400" t="s">
        <v>2618</v>
      </c>
      <c r="M951" s="401">
        <f t="shared" si="30"/>
        <v>86400</v>
      </c>
      <c r="N951" s="373">
        <v>2</v>
      </c>
      <c r="O951" s="400" t="s">
        <v>2618</v>
      </c>
      <c r="P951" s="402">
        <f t="shared" si="31"/>
        <v>86400</v>
      </c>
    </row>
    <row r="952" spans="1:16" x14ac:dyDescent="0.2">
      <c r="A952" s="396" t="s">
        <v>2613</v>
      </c>
      <c r="B952" s="397" t="s">
        <v>2614</v>
      </c>
      <c r="C952" s="397" t="s">
        <v>104</v>
      </c>
      <c r="D952" s="396" t="s">
        <v>2615</v>
      </c>
      <c r="E952" s="402">
        <v>3100</v>
      </c>
      <c r="F952" s="373" t="s">
        <v>2828</v>
      </c>
      <c r="G952" s="373" t="s">
        <v>2829</v>
      </c>
      <c r="H952" s="373" t="s">
        <v>844</v>
      </c>
      <c r="I952" s="396" t="s">
        <v>1055</v>
      </c>
      <c r="J952" s="398" t="s">
        <v>2698</v>
      </c>
      <c r="K952" s="373">
        <v>2</v>
      </c>
      <c r="L952" s="400" t="s">
        <v>2618</v>
      </c>
      <c r="M952" s="401">
        <f t="shared" si="30"/>
        <v>37200</v>
      </c>
      <c r="N952" s="373"/>
      <c r="O952" s="400"/>
      <c r="P952" s="402"/>
    </row>
    <row r="953" spans="1:16" x14ac:dyDescent="0.2">
      <c r="A953" s="396" t="s">
        <v>2613</v>
      </c>
      <c r="B953" s="397" t="s">
        <v>2614</v>
      </c>
      <c r="C953" s="397" t="s">
        <v>104</v>
      </c>
      <c r="D953" s="396" t="s">
        <v>2615</v>
      </c>
      <c r="E953" s="402">
        <v>1350</v>
      </c>
      <c r="F953" s="373" t="s">
        <v>2830</v>
      </c>
      <c r="G953" s="373" t="s">
        <v>2831</v>
      </c>
      <c r="H953" s="373" t="s">
        <v>2639</v>
      </c>
      <c r="I953" s="396" t="s">
        <v>2623</v>
      </c>
      <c r="J953" s="398" t="s">
        <v>2624</v>
      </c>
      <c r="K953" s="373">
        <v>2</v>
      </c>
      <c r="L953" s="400" t="s">
        <v>2618</v>
      </c>
      <c r="M953" s="401">
        <f t="shared" si="30"/>
        <v>16200</v>
      </c>
      <c r="N953" s="373">
        <v>2</v>
      </c>
      <c r="O953" s="400" t="s">
        <v>2618</v>
      </c>
      <c r="P953" s="402">
        <f t="shared" si="31"/>
        <v>16200</v>
      </c>
    </row>
    <row r="954" spans="1:16" x14ac:dyDescent="0.2">
      <c r="A954" s="396" t="s">
        <v>2613</v>
      </c>
      <c r="B954" s="397" t="s">
        <v>2614</v>
      </c>
      <c r="C954" s="397" t="s">
        <v>104</v>
      </c>
      <c r="D954" s="396" t="s">
        <v>2615</v>
      </c>
      <c r="E954" s="402">
        <v>1500</v>
      </c>
      <c r="F954" s="373" t="s">
        <v>2832</v>
      </c>
      <c r="G954" s="373" t="s">
        <v>2833</v>
      </c>
      <c r="H954" s="373" t="s">
        <v>1129</v>
      </c>
      <c r="I954" s="396" t="s">
        <v>1055</v>
      </c>
      <c r="J954" s="398" t="s">
        <v>870</v>
      </c>
      <c r="K954" s="373">
        <v>2</v>
      </c>
      <c r="L954" s="400" t="s">
        <v>2618</v>
      </c>
      <c r="M954" s="401">
        <f t="shared" si="30"/>
        <v>18000</v>
      </c>
      <c r="N954" s="373">
        <v>2</v>
      </c>
      <c r="O954" s="400" t="s">
        <v>2618</v>
      </c>
      <c r="P954" s="402">
        <f t="shared" si="31"/>
        <v>18000</v>
      </c>
    </row>
    <row r="955" spans="1:16" x14ac:dyDescent="0.2">
      <c r="A955" s="396" t="s">
        <v>2613</v>
      </c>
      <c r="B955" s="397" t="s">
        <v>2614</v>
      </c>
      <c r="C955" s="397" t="s">
        <v>104</v>
      </c>
      <c r="D955" s="396" t="s">
        <v>2615</v>
      </c>
      <c r="E955" s="402">
        <v>1300</v>
      </c>
      <c r="F955" s="373" t="s">
        <v>2834</v>
      </c>
      <c r="G955" s="373" t="s">
        <v>2835</v>
      </c>
      <c r="H955" s="373" t="s">
        <v>1118</v>
      </c>
      <c r="I955" s="396" t="s">
        <v>1055</v>
      </c>
      <c r="J955" s="398" t="s">
        <v>2627</v>
      </c>
      <c r="K955" s="373">
        <v>2</v>
      </c>
      <c r="L955" s="400" t="s">
        <v>2618</v>
      </c>
      <c r="M955" s="401">
        <f t="shared" si="30"/>
        <v>15600</v>
      </c>
      <c r="N955" s="373"/>
      <c r="O955" s="400"/>
      <c r="P955" s="402"/>
    </row>
    <row r="956" spans="1:16" x14ac:dyDescent="0.2">
      <c r="A956" s="396" t="s">
        <v>2613</v>
      </c>
      <c r="B956" s="397" t="s">
        <v>2614</v>
      </c>
      <c r="C956" s="397" t="s">
        <v>104</v>
      </c>
      <c r="D956" s="396" t="s">
        <v>2615</v>
      </c>
      <c r="E956" s="402">
        <v>2000</v>
      </c>
      <c r="F956" s="373" t="s">
        <v>2836</v>
      </c>
      <c r="G956" s="373" t="s">
        <v>2837</v>
      </c>
      <c r="H956" s="373" t="s">
        <v>1118</v>
      </c>
      <c r="I956" s="396" t="s">
        <v>1055</v>
      </c>
      <c r="J956" s="398" t="s">
        <v>2627</v>
      </c>
      <c r="K956" s="373">
        <v>2</v>
      </c>
      <c r="L956" s="400" t="s">
        <v>2618</v>
      </c>
      <c r="M956" s="401">
        <f t="shared" si="30"/>
        <v>24000</v>
      </c>
      <c r="N956" s="373">
        <v>2</v>
      </c>
      <c r="O956" s="400" t="s">
        <v>2618</v>
      </c>
      <c r="P956" s="402">
        <f t="shared" si="31"/>
        <v>24000</v>
      </c>
    </row>
    <row r="957" spans="1:16" x14ac:dyDescent="0.2">
      <c r="A957" s="396" t="s">
        <v>2613</v>
      </c>
      <c r="B957" s="397" t="s">
        <v>2614</v>
      </c>
      <c r="C957" s="397" t="s">
        <v>104</v>
      </c>
      <c r="D957" s="396" t="s">
        <v>2615</v>
      </c>
      <c r="E957" s="402">
        <v>1500</v>
      </c>
      <c r="F957" s="373" t="s">
        <v>2838</v>
      </c>
      <c r="G957" s="373" t="s">
        <v>2839</v>
      </c>
      <c r="H957" s="373" t="s">
        <v>1129</v>
      </c>
      <c r="I957" s="396" t="s">
        <v>1055</v>
      </c>
      <c r="J957" s="398" t="s">
        <v>870</v>
      </c>
      <c r="K957" s="373">
        <v>2</v>
      </c>
      <c r="L957" s="400" t="s">
        <v>2618</v>
      </c>
      <c r="M957" s="401">
        <f t="shared" si="30"/>
        <v>18000</v>
      </c>
      <c r="N957" s="373">
        <v>2</v>
      </c>
      <c r="O957" s="400" t="s">
        <v>2618</v>
      </c>
      <c r="P957" s="402">
        <f t="shared" si="31"/>
        <v>18000</v>
      </c>
    </row>
    <row r="958" spans="1:16" x14ac:dyDescent="0.2">
      <c r="A958" s="396" t="s">
        <v>2613</v>
      </c>
      <c r="B958" s="397" t="s">
        <v>2614</v>
      </c>
      <c r="C958" s="397" t="s">
        <v>104</v>
      </c>
      <c r="D958" s="396" t="s">
        <v>2615</v>
      </c>
      <c r="E958" s="402">
        <v>2000</v>
      </c>
      <c r="F958" s="373" t="s">
        <v>2840</v>
      </c>
      <c r="G958" s="373" t="s">
        <v>2841</v>
      </c>
      <c r="H958" s="373" t="s">
        <v>1118</v>
      </c>
      <c r="I958" s="396" t="s">
        <v>1055</v>
      </c>
      <c r="J958" s="398" t="s">
        <v>2627</v>
      </c>
      <c r="K958" s="373">
        <v>2</v>
      </c>
      <c r="L958" s="400" t="s">
        <v>2618</v>
      </c>
      <c r="M958" s="401">
        <f t="shared" si="30"/>
        <v>24000</v>
      </c>
      <c r="N958" s="373">
        <v>2</v>
      </c>
      <c r="O958" s="400" t="s">
        <v>2618</v>
      </c>
      <c r="P958" s="402">
        <f t="shared" si="31"/>
        <v>24000</v>
      </c>
    </row>
    <row r="959" spans="1:16" x14ac:dyDescent="0.2">
      <c r="A959" s="396" t="s">
        <v>2613</v>
      </c>
      <c r="B959" s="397" t="s">
        <v>2614</v>
      </c>
      <c r="C959" s="397" t="s">
        <v>104</v>
      </c>
      <c r="D959" s="396" t="s">
        <v>2615</v>
      </c>
      <c r="E959" s="402">
        <v>1350</v>
      </c>
      <c r="F959" s="373" t="s">
        <v>2842</v>
      </c>
      <c r="G959" s="373" t="s">
        <v>2843</v>
      </c>
      <c r="H959" s="373" t="s">
        <v>2639</v>
      </c>
      <c r="I959" s="396" t="s">
        <v>2623</v>
      </c>
      <c r="J959" s="398" t="s">
        <v>2624</v>
      </c>
      <c r="K959" s="373">
        <v>2</v>
      </c>
      <c r="L959" s="400" t="s">
        <v>2618</v>
      </c>
      <c r="M959" s="401">
        <f t="shared" si="30"/>
        <v>16200</v>
      </c>
      <c r="N959" s="373">
        <v>2</v>
      </c>
      <c r="O959" s="400" t="s">
        <v>2618</v>
      </c>
      <c r="P959" s="402">
        <f t="shared" si="31"/>
        <v>16200</v>
      </c>
    </row>
    <row r="960" spans="1:16" x14ac:dyDescent="0.2">
      <c r="A960" s="396" t="s">
        <v>2613</v>
      </c>
      <c r="B960" s="397" t="s">
        <v>2614</v>
      </c>
      <c r="C960" s="397" t="s">
        <v>104</v>
      </c>
      <c r="D960" s="396" t="s">
        <v>2615</v>
      </c>
      <c r="E960" s="402">
        <v>2000</v>
      </c>
      <c r="F960" s="373" t="s">
        <v>2844</v>
      </c>
      <c r="G960" s="373" t="s">
        <v>2845</v>
      </c>
      <c r="H960" s="373" t="s">
        <v>1118</v>
      </c>
      <c r="I960" s="396" t="s">
        <v>1055</v>
      </c>
      <c r="J960" s="398" t="s">
        <v>2627</v>
      </c>
      <c r="K960" s="373">
        <v>2</v>
      </c>
      <c r="L960" s="400" t="s">
        <v>2618</v>
      </c>
      <c r="M960" s="401">
        <f t="shared" si="30"/>
        <v>24000</v>
      </c>
      <c r="N960" s="373">
        <v>2</v>
      </c>
      <c r="O960" s="400" t="s">
        <v>2618</v>
      </c>
      <c r="P960" s="402">
        <f t="shared" si="31"/>
        <v>24000</v>
      </c>
    </row>
    <row r="961" spans="1:16" x14ac:dyDescent="0.2">
      <c r="A961" s="396" t="s">
        <v>2613</v>
      </c>
      <c r="B961" s="397" t="s">
        <v>2614</v>
      </c>
      <c r="C961" s="397" t="s">
        <v>104</v>
      </c>
      <c r="D961" s="396" t="s">
        <v>2615</v>
      </c>
      <c r="E961" s="402">
        <v>1500</v>
      </c>
      <c r="F961" s="373" t="s">
        <v>2846</v>
      </c>
      <c r="G961" s="373" t="s">
        <v>2847</v>
      </c>
      <c r="H961" s="373" t="s">
        <v>1129</v>
      </c>
      <c r="I961" s="396" t="s">
        <v>1055</v>
      </c>
      <c r="J961" s="398" t="s">
        <v>870</v>
      </c>
      <c r="K961" s="373">
        <v>2</v>
      </c>
      <c r="L961" s="400" t="s">
        <v>2618</v>
      </c>
      <c r="M961" s="401">
        <f t="shared" si="30"/>
        <v>18000</v>
      </c>
      <c r="N961" s="373">
        <v>2</v>
      </c>
      <c r="O961" s="400" t="s">
        <v>2618</v>
      </c>
      <c r="P961" s="402">
        <f t="shared" si="31"/>
        <v>18000</v>
      </c>
    </row>
    <row r="962" spans="1:16" x14ac:dyDescent="0.2">
      <c r="A962" s="396" t="s">
        <v>2613</v>
      </c>
      <c r="B962" s="397" t="s">
        <v>2614</v>
      </c>
      <c r="C962" s="397" t="s">
        <v>104</v>
      </c>
      <c r="D962" s="396" t="s">
        <v>2615</v>
      </c>
      <c r="E962" s="402">
        <v>1350</v>
      </c>
      <c r="F962" s="373" t="s">
        <v>2848</v>
      </c>
      <c r="G962" s="373" t="s">
        <v>2849</v>
      </c>
      <c r="H962" s="373" t="s">
        <v>1126</v>
      </c>
      <c r="I962" s="396" t="s">
        <v>2623</v>
      </c>
      <c r="J962" s="398" t="s">
        <v>2624</v>
      </c>
      <c r="K962" s="373">
        <v>2</v>
      </c>
      <c r="L962" s="400" t="s">
        <v>2618</v>
      </c>
      <c r="M962" s="401">
        <f t="shared" si="30"/>
        <v>16200</v>
      </c>
      <c r="N962" s="373">
        <v>2</v>
      </c>
      <c r="O962" s="400" t="s">
        <v>2618</v>
      </c>
      <c r="P962" s="402">
        <f t="shared" si="31"/>
        <v>16200</v>
      </c>
    </row>
    <row r="963" spans="1:16" x14ac:dyDescent="0.2">
      <c r="A963" s="396" t="s">
        <v>2613</v>
      </c>
      <c r="B963" s="397" t="s">
        <v>2614</v>
      </c>
      <c r="C963" s="397" t="s">
        <v>104</v>
      </c>
      <c r="D963" s="396" t="s">
        <v>2615</v>
      </c>
      <c r="E963" s="402">
        <v>1350</v>
      </c>
      <c r="F963" s="373" t="s">
        <v>2850</v>
      </c>
      <c r="G963" s="373" t="s">
        <v>2851</v>
      </c>
      <c r="H963" s="373" t="s">
        <v>1126</v>
      </c>
      <c r="I963" s="396" t="s">
        <v>2623</v>
      </c>
      <c r="J963" s="398" t="s">
        <v>2624</v>
      </c>
      <c r="K963" s="373">
        <v>2</v>
      </c>
      <c r="L963" s="400" t="s">
        <v>2618</v>
      </c>
      <c r="M963" s="401">
        <f t="shared" si="30"/>
        <v>16200</v>
      </c>
      <c r="N963" s="373">
        <v>2</v>
      </c>
      <c r="O963" s="400" t="s">
        <v>2618</v>
      </c>
      <c r="P963" s="402">
        <f t="shared" si="31"/>
        <v>16200</v>
      </c>
    </row>
    <row r="964" spans="1:16" x14ac:dyDescent="0.2">
      <c r="A964" s="396" t="s">
        <v>2613</v>
      </c>
      <c r="B964" s="397" t="s">
        <v>2614</v>
      </c>
      <c r="C964" s="397" t="s">
        <v>104</v>
      </c>
      <c r="D964" s="396" t="s">
        <v>2615</v>
      </c>
      <c r="E964" s="402">
        <v>2000</v>
      </c>
      <c r="F964" s="373" t="s">
        <v>2852</v>
      </c>
      <c r="G964" s="373" t="s">
        <v>2853</v>
      </c>
      <c r="H964" s="373" t="s">
        <v>1118</v>
      </c>
      <c r="I964" s="396" t="s">
        <v>1055</v>
      </c>
      <c r="J964" s="398" t="s">
        <v>2627</v>
      </c>
      <c r="K964" s="373">
        <v>2</v>
      </c>
      <c r="L964" s="400" t="s">
        <v>2618</v>
      </c>
      <c r="M964" s="401">
        <f t="shared" si="30"/>
        <v>24000</v>
      </c>
      <c r="N964" s="373">
        <v>2</v>
      </c>
      <c r="O964" s="400" t="s">
        <v>2618</v>
      </c>
      <c r="P964" s="402">
        <f t="shared" si="31"/>
        <v>24000</v>
      </c>
    </row>
    <row r="965" spans="1:16" x14ac:dyDescent="0.2">
      <c r="A965" s="396" t="s">
        <v>2613</v>
      </c>
      <c r="B965" s="397" t="s">
        <v>2614</v>
      </c>
      <c r="C965" s="397" t="s">
        <v>104</v>
      </c>
      <c r="D965" s="396" t="s">
        <v>2615</v>
      </c>
      <c r="E965" s="402">
        <v>1500</v>
      </c>
      <c r="F965" s="373" t="s">
        <v>2854</v>
      </c>
      <c r="G965" s="373" t="s">
        <v>2855</v>
      </c>
      <c r="H965" s="373" t="s">
        <v>1129</v>
      </c>
      <c r="I965" s="396" t="s">
        <v>1055</v>
      </c>
      <c r="J965" s="398" t="s">
        <v>870</v>
      </c>
      <c r="K965" s="373">
        <v>2</v>
      </c>
      <c r="L965" s="400" t="s">
        <v>2618</v>
      </c>
      <c r="M965" s="401">
        <f t="shared" si="30"/>
        <v>18000</v>
      </c>
      <c r="N965" s="373">
        <v>2</v>
      </c>
      <c r="O965" s="400" t="s">
        <v>2618</v>
      </c>
      <c r="P965" s="402">
        <f t="shared" si="31"/>
        <v>18000</v>
      </c>
    </row>
    <row r="966" spans="1:16" x14ac:dyDescent="0.2">
      <c r="A966" s="396" t="s">
        <v>2613</v>
      </c>
      <c r="B966" s="397" t="s">
        <v>2614</v>
      </c>
      <c r="C966" s="397" t="s">
        <v>104</v>
      </c>
      <c r="D966" s="396" t="s">
        <v>2615</v>
      </c>
      <c r="E966" s="402">
        <v>1500</v>
      </c>
      <c r="F966" s="373" t="s">
        <v>2856</v>
      </c>
      <c r="G966" s="373" t="s">
        <v>2857</v>
      </c>
      <c r="H966" s="373" t="s">
        <v>2758</v>
      </c>
      <c r="I966" s="396" t="s">
        <v>1055</v>
      </c>
      <c r="J966" s="398" t="s">
        <v>870</v>
      </c>
      <c r="K966" s="373">
        <v>2</v>
      </c>
      <c r="L966" s="400" t="s">
        <v>2618</v>
      </c>
      <c r="M966" s="401">
        <f t="shared" si="30"/>
        <v>18000</v>
      </c>
      <c r="N966" s="373">
        <v>2</v>
      </c>
      <c r="O966" s="400" t="s">
        <v>2618</v>
      </c>
      <c r="P966" s="402">
        <f t="shared" si="31"/>
        <v>18000</v>
      </c>
    </row>
    <row r="967" spans="1:16" x14ac:dyDescent="0.2">
      <c r="A967" s="396" t="s">
        <v>2613</v>
      </c>
      <c r="B967" s="397" t="s">
        <v>2614</v>
      </c>
      <c r="C967" s="397" t="s">
        <v>104</v>
      </c>
      <c r="D967" s="396" t="s">
        <v>2615</v>
      </c>
      <c r="E967" s="402">
        <v>4200</v>
      </c>
      <c r="F967" s="373" t="s">
        <v>2858</v>
      </c>
      <c r="G967" s="373" t="s">
        <v>2859</v>
      </c>
      <c r="H967" s="373" t="s">
        <v>844</v>
      </c>
      <c r="I967" s="396" t="s">
        <v>1055</v>
      </c>
      <c r="J967" s="398" t="s">
        <v>2698</v>
      </c>
      <c r="K967" s="373">
        <v>2</v>
      </c>
      <c r="L967" s="400" t="s">
        <v>2618</v>
      </c>
      <c r="M967" s="401">
        <f t="shared" si="30"/>
        <v>50400</v>
      </c>
      <c r="N967" s="373">
        <v>2</v>
      </c>
      <c r="O967" s="400" t="s">
        <v>2618</v>
      </c>
      <c r="P967" s="402">
        <f t="shared" si="31"/>
        <v>50400</v>
      </c>
    </row>
    <row r="968" spans="1:16" x14ac:dyDescent="0.2">
      <c r="A968" s="396" t="s">
        <v>2613</v>
      </c>
      <c r="B968" s="397" t="s">
        <v>2614</v>
      </c>
      <c r="C968" s="397" t="s">
        <v>104</v>
      </c>
      <c r="D968" s="396" t="s">
        <v>2615</v>
      </c>
      <c r="E968" s="402">
        <v>2000</v>
      </c>
      <c r="F968" s="373" t="s">
        <v>2860</v>
      </c>
      <c r="G968" s="373" t="s">
        <v>2861</v>
      </c>
      <c r="H968" s="373" t="s">
        <v>1118</v>
      </c>
      <c r="I968" s="396" t="s">
        <v>1055</v>
      </c>
      <c r="J968" s="398" t="s">
        <v>2627</v>
      </c>
      <c r="K968" s="373">
        <v>2</v>
      </c>
      <c r="L968" s="400" t="s">
        <v>2618</v>
      </c>
      <c r="M968" s="401">
        <f t="shared" si="30"/>
        <v>24000</v>
      </c>
      <c r="N968" s="373">
        <v>2</v>
      </c>
      <c r="O968" s="400" t="s">
        <v>2618</v>
      </c>
      <c r="P968" s="402">
        <f t="shared" si="31"/>
        <v>24000</v>
      </c>
    </row>
    <row r="969" spans="1:16" x14ac:dyDescent="0.2">
      <c r="A969" s="396" t="s">
        <v>2613</v>
      </c>
      <c r="B969" s="397" t="s">
        <v>2614</v>
      </c>
      <c r="C969" s="397" t="s">
        <v>104</v>
      </c>
      <c r="D969" s="396" t="s">
        <v>2615</v>
      </c>
      <c r="E969" s="402">
        <v>2000</v>
      </c>
      <c r="F969" s="373" t="s">
        <v>2862</v>
      </c>
      <c r="G969" s="373" t="s">
        <v>2863</v>
      </c>
      <c r="H969" s="373" t="s">
        <v>1118</v>
      </c>
      <c r="I969" s="396" t="s">
        <v>1055</v>
      </c>
      <c r="J969" s="398" t="s">
        <v>2627</v>
      </c>
      <c r="K969" s="373">
        <v>2</v>
      </c>
      <c r="L969" s="400" t="s">
        <v>2618</v>
      </c>
      <c r="M969" s="401">
        <f t="shared" si="30"/>
        <v>24000</v>
      </c>
      <c r="N969" s="373">
        <v>2</v>
      </c>
      <c r="O969" s="400" t="s">
        <v>2618</v>
      </c>
      <c r="P969" s="402">
        <f t="shared" si="31"/>
        <v>24000</v>
      </c>
    </row>
    <row r="970" spans="1:16" x14ac:dyDescent="0.2">
      <c r="A970" s="396" t="s">
        <v>2613</v>
      </c>
      <c r="B970" s="397" t="s">
        <v>2614</v>
      </c>
      <c r="C970" s="397" t="s">
        <v>104</v>
      </c>
      <c r="D970" s="396" t="s">
        <v>2615</v>
      </c>
      <c r="E970" s="402">
        <v>4200</v>
      </c>
      <c r="F970" s="373">
        <v>70495322</v>
      </c>
      <c r="G970" s="373" t="s">
        <v>2864</v>
      </c>
      <c r="H970" s="373" t="s">
        <v>844</v>
      </c>
      <c r="I970" s="396" t="s">
        <v>1055</v>
      </c>
      <c r="J970" s="398" t="s">
        <v>2698</v>
      </c>
      <c r="K970" s="373">
        <v>2</v>
      </c>
      <c r="L970" s="400" t="s">
        <v>2618</v>
      </c>
      <c r="M970" s="401">
        <f t="shared" si="30"/>
        <v>50400</v>
      </c>
      <c r="N970" s="373"/>
      <c r="O970" s="400"/>
      <c r="P970" s="402"/>
    </row>
    <row r="971" spans="1:16" x14ac:dyDescent="0.2">
      <c r="A971" s="396" t="s">
        <v>2613</v>
      </c>
      <c r="B971" s="397" t="s">
        <v>2614</v>
      </c>
      <c r="C971" s="397" t="s">
        <v>104</v>
      </c>
      <c r="D971" s="396" t="s">
        <v>2615</v>
      </c>
      <c r="E971" s="402">
        <v>1500</v>
      </c>
      <c r="F971" s="373" t="s">
        <v>2865</v>
      </c>
      <c r="G971" s="373" t="s">
        <v>2866</v>
      </c>
      <c r="H971" s="373" t="s">
        <v>1129</v>
      </c>
      <c r="I971" s="396" t="s">
        <v>1055</v>
      </c>
      <c r="J971" s="398" t="s">
        <v>870</v>
      </c>
      <c r="K971" s="373">
        <v>2</v>
      </c>
      <c r="L971" s="400" t="s">
        <v>2618</v>
      </c>
      <c r="M971" s="401">
        <f t="shared" si="30"/>
        <v>18000</v>
      </c>
      <c r="N971" s="373">
        <v>2</v>
      </c>
      <c r="O971" s="400" t="s">
        <v>2618</v>
      </c>
      <c r="P971" s="402">
        <f t="shared" si="31"/>
        <v>18000</v>
      </c>
    </row>
    <row r="972" spans="1:16" x14ac:dyDescent="0.2">
      <c r="A972" s="396" t="s">
        <v>2613</v>
      </c>
      <c r="B972" s="397" t="s">
        <v>2614</v>
      </c>
      <c r="C972" s="397" t="s">
        <v>104</v>
      </c>
      <c r="D972" s="396" t="s">
        <v>2615</v>
      </c>
      <c r="E972" s="372">
        <v>2000</v>
      </c>
      <c r="F972" s="372" t="s">
        <v>2867</v>
      </c>
      <c r="G972" s="372" t="s">
        <v>2868</v>
      </c>
      <c r="H972" s="372" t="s">
        <v>1154</v>
      </c>
      <c r="I972" s="396" t="s">
        <v>1055</v>
      </c>
      <c r="J972" s="398" t="s">
        <v>2627</v>
      </c>
      <c r="K972" s="375"/>
      <c r="L972" s="375"/>
      <c r="M972" s="372"/>
      <c r="N972" s="373">
        <v>2</v>
      </c>
      <c r="O972" s="400" t="s">
        <v>2618</v>
      </c>
      <c r="P972" s="402">
        <f t="shared" si="31"/>
        <v>24000</v>
      </c>
    </row>
    <row r="973" spans="1:16" x14ac:dyDescent="0.2">
      <c r="A973" s="396" t="s">
        <v>2613</v>
      </c>
      <c r="B973" s="397" t="s">
        <v>2614</v>
      </c>
      <c r="C973" s="397" t="s">
        <v>104</v>
      </c>
      <c r="D973" s="396" t="s">
        <v>2615</v>
      </c>
      <c r="E973" s="372">
        <v>2000</v>
      </c>
      <c r="F973" s="397" t="s">
        <v>2869</v>
      </c>
      <c r="G973" s="372" t="s">
        <v>2870</v>
      </c>
      <c r="H973" s="372" t="s">
        <v>2871</v>
      </c>
      <c r="I973" s="396" t="s">
        <v>1055</v>
      </c>
      <c r="J973" s="398" t="s">
        <v>2627</v>
      </c>
      <c r="K973" s="375"/>
      <c r="L973" s="375"/>
      <c r="M973" s="372"/>
      <c r="N973" s="373">
        <v>2</v>
      </c>
      <c r="O973" s="400" t="s">
        <v>2618</v>
      </c>
      <c r="P973" s="402">
        <f t="shared" si="31"/>
        <v>24000</v>
      </c>
    </row>
    <row r="974" spans="1:16" x14ac:dyDescent="0.2">
      <c r="A974" s="396" t="s">
        <v>2613</v>
      </c>
      <c r="B974" s="397" t="s">
        <v>2614</v>
      </c>
      <c r="C974" s="397" t="s">
        <v>104</v>
      </c>
      <c r="D974" s="396" t="s">
        <v>2615</v>
      </c>
      <c r="E974" s="372">
        <v>1500</v>
      </c>
      <c r="F974" s="372" t="s">
        <v>2872</v>
      </c>
      <c r="G974" s="372" t="s">
        <v>2873</v>
      </c>
      <c r="H974" s="372" t="s">
        <v>1129</v>
      </c>
      <c r="I974" s="396" t="s">
        <v>1055</v>
      </c>
      <c r="J974" s="398" t="s">
        <v>870</v>
      </c>
      <c r="K974" s="375"/>
      <c r="L974" s="375"/>
      <c r="M974" s="372"/>
      <c r="N974" s="373">
        <v>2</v>
      </c>
      <c r="O974" s="400" t="s">
        <v>2618</v>
      </c>
      <c r="P974" s="402">
        <f t="shared" si="31"/>
        <v>18000</v>
      </c>
    </row>
    <row r="975" spans="1:16" x14ac:dyDescent="0.2">
      <c r="A975" s="396" t="s">
        <v>2613</v>
      </c>
      <c r="B975" s="397" t="s">
        <v>2614</v>
      </c>
      <c r="C975" s="397" t="s">
        <v>104</v>
      </c>
      <c r="D975" s="396" t="s">
        <v>2615</v>
      </c>
      <c r="E975" s="372">
        <v>2000</v>
      </c>
      <c r="F975" s="372" t="s">
        <v>2874</v>
      </c>
      <c r="G975" s="372" t="s">
        <v>2875</v>
      </c>
      <c r="H975" s="372" t="s">
        <v>2871</v>
      </c>
      <c r="I975" s="396" t="s">
        <v>1055</v>
      </c>
      <c r="J975" s="398" t="s">
        <v>2627</v>
      </c>
      <c r="K975" s="375"/>
      <c r="L975" s="375"/>
      <c r="M975" s="372"/>
      <c r="N975" s="373">
        <v>2</v>
      </c>
      <c r="O975" s="400" t="s">
        <v>2618</v>
      </c>
      <c r="P975" s="402">
        <f t="shared" si="31"/>
        <v>24000</v>
      </c>
    </row>
    <row r="976" spans="1:16" x14ac:dyDescent="0.2">
      <c r="A976" s="396" t="s">
        <v>2613</v>
      </c>
      <c r="B976" s="397" t="s">
        <v>2614</v>
      </c>
      <c r="C976" s="397" t="s">
        <v>104</v>
      </c>
      <c r="D976" s="396" t="s">
        <v>2615</v>
      </c>
      <c r="E976" s="372">
        <v>2700</v>
      </c>
      <c r="F976" s="372" t="s">
        <v>2876</v>
      </c>
      <c r="G976" s="372" t="s">
        <v>2877</v>
      </c>
      <c r="H976" s="372" t="s">
        <v>1829</v>
      </c>
      <c r="I976" s="396" t="s">
        <v>1055</v>
      </c>
      <c r="J976" s="398" t="s">
        <v>870</v>
      </c>
      <c r="K976" s="375"/>
      <c r="L976" s="375"/>
      <c r="M976" s="372"/>
      <c r="N976" s="373">
        <v>2</v>
      </c>
      <c r="O976" s="400" t="s">
        <v>2618</v>
      </c>
      <c r="P976" s="402">
        <f t="shared" si="31"/>
        <v>32400</v>
      </c>
    </row>
    <row r="977" spans="1:16" x14ac:dyDescent="0.2">
      <c r="A977" s="396" t="s">
        <v>2613</v>
      </c>
      <c r="B977" s="397" t="s">
        <v>2614</v>
      </c>
      <c r="C977" s="397" t="s">
        <v>104</v>
      </c>
      <c r="D977" s="396" t="s">
        <v>2615</v>
      </c>
      <c r="E977" s="372">
        <v>1500</v>
      </c>
      <c r="F977" s="372" t="s">
        <v>2878</v>
      </c>
      <c r="G977" s="372" t="s">
        <v>2879</v>
      </c>
      <c r="H977" s="372" t="s">
        <v>1129</v>
      </c>
      <c r="I977" s="396" t="s">
        <v>1055</v>
      </c>
      <c r="J977" s="398" t="s">
        <v>870</v>
      </c>
      <c r="K977" s="375"/>
      <c r="L977" s="375"/>
      <c r="M977" s="372"/>
      <c r="N977" s="373">
        <v>2</v>
      </c>
      <c r="O977" s="400" t="s">
        <v>2618</v>
      </c>
      <c r="P977" s="402">
        <f t="shared" si="31"/>
        <v>18000</v>
      </c>
    </row>
    <row r="978" spans="1:16" x14ac:dyDescent="0.2">
      <c r="A978" s="396" t="s">
        <v>2613</v>
      </c>
      <c r="B978" s="397" t="s">
        <v>2614</v>
      </c>
      <c r="C978" s="397" t="s">
        <v>104</v>
      </c>
      <c r="D978" s="396" t="s">
        <v>2615</v>
      </c>
      <c r="E978" s="372">
        <v>1500</v>
      </c>
      <c r="F978" s="372" t="s">
        <v>2880</v>
      </c>
      <c r="G978" s="372" t="s">
        <v>2881</v>
      </c>
      <c r="H978" s="372" t="s">
        <v>2882</v>
      </c>
      <c r="I978" s="396" t="s">
        <v>1055</v>
      </c>
      <c r="J978" s="398" t="s">
        <v>870</v>
      </c>
      <c r="K978" s="375"/>
      <c r="L978" s="375"/>
      <c r="M978" s="372"/>
      <c r="N978" s="373">
        <v>2</v>
      </c>
      <c r="O978" s="400" t="s">
        <v>2618</v>
      </c>
      <c r="P978" s="402">
        <f t="shared" si="31"/>
        <v>18000</v>
      </c>
    </row>
    <row r="979" spans="1:16" x14ac:dyDescent="0.2">
      <c r="A979" s="396" t="s">
        <v>2613</v>
      </c>
      <c r="B979" s="397" t="s">
        <v>2614</v>
      </c>
      <c r="C979" s="397" t="s">
        <v>104</v>
      </c>
      <c r="D979" s="396" t="s">
        <v>2615</v>
      </c>
      <c r="E979" s="372">
        <v>1500</v>
      </c>
      <c r="F979" s="372" t="s">
        <v>2883</v>
      </c>
      <c r="G979" s="372" t="s">
        <v>2884</v>
      </c>
      <c r="H979" s="372" t="s">
        <v>1129</v>
      </c>
      <c r="I979" s="396" t="s">
        <v>1055</v>
      </c>
      <c r="J979" s="398" t="s">
        <v>870</v>
      </c>
      <c r="K979" s="375"/>
      <c r="L979" s="375"/>
      <c r="M979" s="372"/>
      <c r="N979" s="373">
        <v>2</v>
      </c>
      <c r="O979" s="400" t="s">
        <v>2618</v>
      </c>
      <c r="P979" s="402">
        <f t="shared" si="31"/>
        <v>18000</v>
      </c>
    </row>
    <row r="980" spans="1:16" x14ac:dyDescent="0.2">
      <c r="A980" s="396" t="s">
        <v>2613</v>
      </c>
      <c r="B980" s="397" t="s">
        <v>2614</v>
      </c>
      <c r="C980" s="397" t="s">
        <v>104</v>
      </c>
      <c r="D980" s="396" t="s">
        <v>2615</v>
      </c>
      <c r="E980" s="372">
        <v>1500</v>
      </c>
      <c r="F980" s="372" t="s">
        <v>2885</v>
      </c>
      <c r="G980" s="372" t="s">
        <v>2886</v>
      </c>
      <c r="H980" s="372" t="s">
        <v>2887</v>
      </c>
      <c r="I980" s="396" t="s">
        <v>1055</v>
      </c>
      <c r="J980" s="398" t="s">
        <v>870</v>
      </c>
      <c r="K980" s="375"/>
      <c r="L980" s="375"/>
      <c r="M980" s="372"/>
      <c r="N980" s="373">
        <v>2</v>
      </c>
      <c r="O980" s="400" t="s">
        <v>2618</v>
      </c>
      <c r="P980" s="402">
        <f t="shared" si="31"/>
        <v>18000</v>
      </c>
    </row>
    <row r="981" spans="1:16" x14ac:dyDescent="0.2">
      <c r="A981" s="396" t="s">
        <v>2613</v>
      </c>
      <c r="B981" s="397" t="s">
        <v>2614</v>
      </c>
      <c r="C981" s="397" t="s">
        <v>104</v>
      </c>
      <c r="D981" s="396" t="s">
        <v>2615</v>
      </c>
      <c r="E981" s="372">
        <v>1500</v>
      </c>
      <c r="F981" s="372" t="s">
        <v>2888</v>
      </c>
      <c r="G981" s="372" t="s">
        <v>2889</v>
      </c>
      <c r="H981" s="372" t="s">
        <v>1129</v>
      </c>
      <c r="I981" s="396" t="s">
        <v>1055</v>
      </c>
      <c r="J981" s="398" t="s">
        <v>870</v>
      </c>
      <c r="K981" s="375"/>
      <c r="L981" s="375"/>
      <c r="M981" s="372"/>
      <c r="N981" s="373">
        <v>2</v>
      </c>
      <c r="O981" s="400" t="s">
        <v>2618</v>
      </c>
      <c r="P981" s="402">
        <f t="shared" ref="P981:P993" si="32">E981*12</f>
        <v>18000</v>
      </c>
    </row>
    <row r="982" spans="1:16" x14ac:dyDescent="0.2">
      <c r="A982" s="396" t="s">
        <v>2613</v>
      </c>
      <c r="B982" s="397" t="s">
        <v>2614</v>
      </c>
      <c r="C982" s="397" t="s">
        <v>104</v>
      </c>
      <c r="D982" s="396" t="s">
        <v>2615</v>
      </c>
      <c r="E982" s="372">
        <v>2000</v>
      </c>
      <c r="F982" s="372" t="s">
        <v>2890</v>
      </c>
      <c r="G982" s="372" t="s">
        <v>2891</v>
      </c>
      <c r="H982" s="372" t="s">
        <v>1154</v>
      </c>
      <c r="I982" s="396" t="s">
        <v>1055</v>
      </c>
      <c r="J982" s="398" t="s">
        <v>2627</v>
      </c>
      <c r="K982" s="375"/>
      <c r="L982" s="375"/>
      <c r="M982" s="372"/>
      <c r="N982" s="373">
        <v>2</v>
      </c>
      <c r="O982" s="400" t="s">
        <v>2618</v>
      </c>
      <c r="P982" s="402">
        <f t="shared" si="32"/>
        <v>24000</v>
      </c>
    </row>
    <row r="983" spans="1:16" x14ac:dyDescent="0.2">
      <c r="A983" s="396" t="s">
        <v>2613</v>
      </c>
      <c r="B983" s="397" t="s">
        <v>2614</v>
      </c>
      <c r="C983" s="397" t="s">
        <v>104</v>
      </c>
      <c r="D983" s="396" t="s">
        <v>2615</v>
      </c>
      <c r="E983" s="372">
        <v>1500</v>
      </c>
      <c r="F983" s="372" t="s">
        <v>2892</v>
      </c>
      <c r="G983" s="372" t="s">
        <v>2893</v>
      </c>
      <c r="H983" s="372" t="s">
        <v>2882</v>
      </c>
      <c r="I983" s="396" t="s">
        <v>1055</v>
      </c>
      <c r="J983" s="398" t="s">
        <v>870</v>
      </c>
      <c r="K983" s="375"/>
      <c r="L983" s="375"/>
      <c r="M983" s="372"/>
      <c r="N983" s="373">
        <v>2</v>
      </c>
      <c r="O983" s="400" t="s">
        <v>2618</v>
      </c>
      <c r="P983" s="402">
        <f t="shared" si="32"/>
        <v>18000</v>
      </c>
    </row>
    <row r="984" spans="1:16" x14ac:dyDescent="0.2">
      <c r="A984" s="396" t="s">
        <v>2613</v>
      </c>
      <c r="B984" s="397" t="s">
        <v>2614</v>
      </c>
      <c r="C984" s="397" t="s">
        <v>104</v>
      </c>
      <c r="D984" s="396" t="s">
        <v>2615</v>
      </c>
      <c r="E984" s="372">
        <v>1500</v>
      </c>
      <c r="F984" s="372" t="s">
        <v>2894</v>
      </c>
      <c r="G984" s="372" t="s">
        <v>2895</v>
      </c>
      <c r="H984" s="372" t="s">
        <v>2896</v>
      </c>
      <c r="I984" s="396" t="s">
        <v>1055</v>
      </c>
      <c r="J984" s="398" t="s">
        <v>870</v>
      </c>
      <c r="K984" s="375"/>
      <c r="L984" s="375"/>
      <c r="M984" s="372"/>
      <c r="N984" s="373">
        <v>2</v>
      </c>
      <c r="O984" s="400" t="s">
        <v>2618</v>
      </c>
      <c r="P984" s="402">
        <f t="shared" si="32"/>
        <v>18000</v>
      </c>
    </row>
    <row r="985" spans="1:16" x14ac:dyDescent="0.2">
      <c r="A985" s="396" t="s">
        <v>2613</v>
      </c>
      <c r="B985" s="397" t="s">
        <v>2614</v>
      </c>
      <c r="C985" s="397" t="s">
        <v>104</v>
      </c>
      <c r="D985" s="396" t="s">
        <v>2615</v>
      </c>
      <c r="E985" s="372">
        <v>1500</v>
      </c>
      <c r="F985" s="372" t="s">
        <v>2897</v>
      </c>
      <c r="G985" s="372" t="s">
        <v>2898</v>
      </c>
      <c r="H985" s="372" t="s">
        <v>1129</v>
      </c>
      <c r="I985" s="396" t="s">
        <v>1055</v>
      </c>
      <c r="J985" s="398" t="s">
        <v>870</v>
      </c>
      <c r="K985" s="375"/>
      <c r="L985" s="375"/>
      <c r="M985" s="372"/>
      <c r="N985" s="373">
        <v>2</v>
      </c>
      <c r="O985" s="400" t="s">
        <v>2618</v>
      </c>
      <c r="P985" s="402">
        <f t="shared" si="32"/>
        <v>18000</v>
      </c>
    </row>
    <row r="986" spans="1:16" x14ac:dyDescent="0.2">
      <c r="A986" s="396" t="s">
        <v>2613</v>
      </c>
      <c r="B986" s="397" t="s">
        <v>2614</v>
      </c>
      <c r="C986" s="397" t="s">
        <v>104</v>
      </c>
      <c r="D986" s="396" t="s">
        <v>2615</v>
      </c>
      <c r="E986" s="372">
        <v>2000</v>
      </c>
      <c r="F986" s="372" t="s">
        <v>2899</v>
      </c>
      <c r="G986" s="372" t="s">
        <v>2900</v>
      </c>
      <c r="H986" s="372" t="s">
        <v>2871</v>
      </c>
      <c r="I986" s="396" t="s">
        <v>1055</v>
      </c>
      <c r="J986" s="398" t="s">
        <v>2627</v>
      </c>
      <c r="K986" s="375"/>
      <c r="L986" s="375"/>
      <c r="M986" s="372"/>
      <c r="N986" s="373">
        <v>2</v>
      </c>
      <c r="O986" s="400" t="s">
        <v>2618</v>
      </c>
      <c r="P986" s="402">
        <f t="shared" si="32"/>
        <v>24000</v>
      </c>
    </row>
    <row r="987" spans="1:16" x14ac:dyDescent="0.2">
      <c r="A987" s="396" t="s">
        <v>2613</v>
      </c>
      <c r="B987" s="397" t="s">
        <v>2614</v>
      </c>
      <c r="C987" s="397" t="s">
        <v>104</v>
      </c>
      <c r="D987" s="396" t="s">
        <v>2615</v>
      </c>
      <c r="E987" s="372">
        <v>1800</v>
      </c>
      <c r="F987" s="372" t="s">
        <v>2901</v>
      </c>
      <c r="G987" s="372" t="s">
        <v>2902</v>
      </c>
      <c r="H987" s="372" t="s">
        <v>1577</v>
      </c>
      <c r="I987" s="396" t="s">
        <v>1055</v>
      </c>
      <c r="J987" s="396" t="s">
        <v>2903</v>
      </c>
      <c r="K987" s="375"/>
      <c r="L987" s="375"/>
      <c r="M987" s="372"/>
      <c r="N987" s="373">
        <v>2</v>
      </c>
      <c r="O987" s="400" t="s">
        <v>2618</v>
      </c>
      <c r="P987" s="402">
        <f t="shared" si="32"/>
        <v>21600</v>
      </c>
    </row>
    <row r="988" spans="1:16" x14ac:dyDescent="0.2">
      <c r="A988" s="396" t="s">
        <v>2613</v>
      </c>
      <c r="B988" s="397" t="s">
        <v>2614</v>
      </c>
      <c r="C988" s="397" t="s">
        <v>104</v>
      </c>
      <c r="D988" s="396" t="s">
        <v>2615</v>
      </c>
      <c r="E988" s="372">
        <v>1500</v>
      </c>
      <c r="F988" s="372" t="s">
        <v>2904</v>
      </c>
      <c r="G988" s="372" t="s">
        <v>2905</v>
      </c>
      <c r="H988" s="372" t="s">
        <v>1129</v>
      </c>
      <c r="I988" s="396" t="s">
        <v>1055</v>
      </c>
      <c r="J988" s="398" t="s">
        <v>870</v>
      </c>
      <c r="K988" s="375"/>
      <c r="L988" s="375"/>
      <c r="M988" s="372"/>
      <c r="N988" s="373">
        <v>2</v>
      </c>
      <c r="O988" s="400" t="s">
        <v>2618</v>
      </c>
      <c r="P988" s="402">
        <f t="shared" si="32"/>
        <v>18000</v>
      </c>
    </row>
    <row r="989" spans="1:16" x14ac:dyDescent="0.2">
      <c r="A989" s="396" t="s">
        <v>2613</v>
      </c>
      <c r="B989" s="397" t="s">
        <v>2614</v>
      </c>
      <c r="C989" s="397" t="s">
        <v>104</v>
      </c>
      <c r="D989" s="396" t="s">
        <v>2615</v>
      </c>
      <c r="E989" s="372">
        <v>1500</v>
      </c>
      <c r="F989" s="372" t="s">
        <v>2906</v>
      </c>
      <c r="G989" s="372" t="s">
        <v>2907</v>
      </c>
      <c r="H989" s="372" t="s">
        <v>1129</v>
      </c>
      <c r="I989" s="396" t="s">
        <v>1055</v>
      </c>
      <c r="J989" s="398" t="s">
        <v>870</v>
      </c>
      <c r="K989" s="375"/>
      <c r="L989" s="375"/>
      <c r="M989" s="372"/>
      <c r="N989" s="373">
        <v>2</v>
      </c>
      <c r="O989" s="400" t="s">
        <v>2618</v>
      </c>
      <c r="P989" s="402">
        <f t="shared" si="32"/>
        <v>18000</v>
      </c>
    </row>
    <row r="990" spans="1:16" x14ac:dyDescent="0.2">
      <c r="A990" s="396" t="s">
        <v>2613</v>
      </c>
      <c r="B990" s="397" t="s">
        <v>2614</v>
      </c>
      <c r="C990" s="397" t="s">
        <v>104</v>
      </c>
      <c r="D990" s="396" t="s">
        <v>2615</v>
      </c>
      <c r="E990" s="372">
        <v>1500</v>
      </c>
      <c r="F990" s="372" t="s">
        <v>2908</v>
      </c>
      <c r="G990" s="372" t="s">
        <v>2909</v>
      </c>
      <c r="H990" s="372" t="s">
        <v>1129</v>
      </c>
      <c r="I990" s="396" t="s">
        <v>1055</v>
      </c>
      <c r="J990" s="398" t="s">
        <v>870</v>
      </c>
      <c r="K990" s="375"/>
      <c r="L990" s="375"/>
      <c r="M990" s="372"/>
      <c r="N990" s="373">
        <v>2</v>
      </c>
      <c r="O990" s="400" t="s">
        <v>2618</v>
      </c>
      <c r="P990" s="402">
        <f t="shared" si="32"/>
        <v>18000</v>
      </c>
    </row>
    <row r="991" spans="1:16" x14ac:dyDescent="0.2">
      <c r="A991" s="396" t="s">
        <v>2613</v>
      </c>
      <c r="B991" s="397" t="s">
        <v>2614</v>
      </c>
      <c r="C991" s="397" t="s">
        <v>104</v>
      </c>
      <c r="D991" s="396" t="s">
        <v>2615</v>
      </c>
      <c r="E991" s="372">
        <v>2000</v>
      </c>
      <c r="F991" s="372" t="s">
        <v>2910</v>
      </c>
      <c r="G991" s="372" t="s">
        <v>2911</v>
      </c>
      <c r="H991" s="372" t="s">
        <v>2871</v>
      </c>
      <c r="I991" s="396" t="s">
        <v>1055</v>
      </c>
      <c r="J991" s="398" t="s">
        <v>2627</v>
      </c>
      <c r="K991" s="375"/>
      <c r="L991" s="375"/>
      <c r="M991" s="372"/>
      <c r="N991" s="373">
        <v>2</v>
      </c>
      <c r="O991" s="400" t="s">
        <v>2618</v>
      </c>
      <c r="P991" s="402">
        <f t="shared" si="32"/>
        <v>24000</v>
      </c>
    </row>
    <row r="992" spans="1:16" x14ac:dyDescent="0.2">
      <c r="A992" s="396" t="s">
        <v>2613</v>
      </c>
      <c r="B992" s="397" t="s">
        <v>2614</v>
      </c>
      <c r="C992" s="397" t="s">
        <v>104</v>
      </c>
      <c r="D992" s="396" t="s">
        <v>2615</v>
      </c>
      <c r="E992" s="372">
        <v>2000</v>
      </c>
      <c r="F992" s="372">
        <v>45301944</v>
      </c>
      <c r="G992" s="372" t="s">
        <v>2912</v>
      </c>
      <c r="H992" s="372" t="s">
        <v>2913</v>
      </c>
      <c r="I992" s="396" t="s">
        <v>1055</v>
      </c>
      <c r="J992" s="398" t="s">
        <v>2627</v>
      </c>
      <c r="K992" s="375"/>
      <c r="L992" s="375"/>
      <c r="M992" s="372"/>
      <c r="N992" s="373">
        <v>2</v>
      </c>
      <c r="O992" s="400" t="s">
        <v>2618</v>
      </c>
      <c r="P992" s="402">
        <f t="shared" si="32"/>
        <v>24000</v>
      </c>
    </row>
    <row r="993" spans="1:16" x14ac:dyDescent="0.2">
      <c r="A993" s="396" t="s">
        <v>2613</v>
      </c>
      <c r="B993" s="397" t="s">
        <v>2614</v>
      </c>
      <c r="C993" s="397" t="s">
        <v>104</v>
      </c>
      <c r="D993" s="396" t="s">
        <v>2615</v>
      </c>
      <c r="E993" s="372">
        <v>1500</v>
      </c>
      <c r="F993" s="372" t="s">
        <v>2914</v>
      </c>
      <c r="G993" s="372" t="s">
        <v>2915</v>
      </c>
      <c r="H993" s="372" t="s">
        <v>1129</v>
      </c>
      <c r="I993" s="396" t="s">
        <v>1055</v>
      </c>
      <c r="J993" s="398" t="s">
        <v>870</v>
      </c>
      <c r="K993" s="375"/>
      <c r="L993" s="375"/>
      <c r="M993" s="372"/>
      <c r="N993" s="373">
        <v>2</v>
      </c>
      <c r="O993" s="400" t="s">
        <v>2618</v>
      </c>
      <c r="P993" s="402">
        <f t="shared" si="32"/>
        <v>18000</v>
      </c>
    </row>
    <row r="994" spans="1:16" x14ac:dyDescent="0.2">
      <c r="A994" s="382" t="s">
        <v>2916</v>
      </c>
      <c r="B994" s="383"/>
      <c r="C994" s="383"/>
      <c r="D994" s="384"/>
      <c r="E994" s="383"/>
      <c r="F994" s="383"/>
      <c r="G994" s="385"/>
      <c r="H994" s="386"/>
      <c r="I994" s="386"/>
      <c r="J994" s="383"/>
      <c r="K994" s="387"/>
      <c r="L994" s="387"/>
      <c r="M994" s="383"/>
      <c r="N994" s="387"/>
      <c r="O994" s="387"/>
      <c r="P994" s="383"/>
    </row>
    <row r="995" spans="1:16" x14ac:dyDescent="0.2">
      <c r="A995" s="372" t="s">
        <v>2917</v>
      </c>
      <c r="B995" s="372" t="s">
        <v>2918</v>
      </c>
      <c r="C995" s="372" t="s">
        <v>104</v>
      </c>
      <c r="D995" s="372" t="s">
        <v>2919</v>
      </c>
      <c r="E995" s="395">
        <v>3000</v>
      </c>
      <c r="F995" s="373" t="s">
        <v>2920</v>
      </c>
      <c r="G995" s="373" t="s">
        <v>2921</v>
      </c>
      <c r="H995" s="373" t="s">
        <v>1133</v>
      </c>
      <c r="I995" s="372" t="s">
        <v>2922</v>
      </c>
      <c r="J995" s="372" t="s">
        <v>2923</v>
      </c>
      <c r="K995" s="374">
        <v>4</v>
      </c>
      <c r="L995" s="374">
        <v>9</v>
      </c>
      <c r="M995" s="374">
        <f>+E995*12</f>
        <v>36000</v>
      </c>
      <c r="N995" s="374"/>
      <c r="O995" s="374"/>
      <c r="P995" s="374"/>
    </row>
    <row r="996" spans="1:16" x14ac:dyDescent="0.2">
      <c r="A996" s="372" t="s">
        <v>2917</v>
      </c>
      <c r="B996" s="372" t="s">
        <v>2614</v>
      </c>
      <c r="C996" s="372" t="s">
        <v>104</v>
      </c>
      <c r="D996" s="372" t="s">
        <v>2924</v>
      </c>
      <c r="E996" s="395">
        <v>3600</v>
      </c>
      <c r="F996" s="373" t="s">
        <v>2925</v>
      </c>
      <c r="G996" s="373" t="s">
        <v>2926</v>
      </c>
      <c r="H996" s="373" t="s">
        <v>794</v>
      </c>
      <c r="I996" s="372" t="s">
        <v>2922</v>
      </c>
      <c r="J996" s="372" t="s">
        <v>2923</v>
      </c>
      <c r="K996" s="374">
        <v>4</v>
      </c>
      <c r="L996" s="374">
        <v>12</v>
      </c>
      <c r="M996" s="374">
        <f t="shared" ref="M996:M1059" si="33">+E996*12</f>
        <v>43200</v>
      </c>
      <c r="N996" s="374"/>
      <c r="O996" s="374"/>
      <c r="P996" s="374"/>
    </row>
    <row r="997" spans="1:16" x14ac:dyDescent="0.2">
      <c r="A997" s="372" t="s">
        <v>2917</v>
      </c>
      <c r="B997" s="372" t="s">
        <v>2918</v>
      </c>
      <c r="C997" s="372" t="s">
        <v>104</v>
      </c>
      <c r="D997" s="372" t="s">
        <v>2919</v>
      </c>
      <c r="E997" s="395">
        <v>3000</v>
      </c>
      <c r="F997" s="373" t="s">
        <v>2927</v>
      </c>
      <c r="G997" s="373" t="s">
        <v>2928</v>
      </c>
      <c r="H997" s="373" t="s">
        <v>1113</v>
      </c>
      <c r="I997" s="372" t="s">
        <v>2922</v>
      </c>
      <c r="J997" s="372" t="s">
        <v>2923</v>
      </c>
      <c r="K997" s="374">
        <v>4</v>
      </c>
      <c r="L997" s="374">
        <v>9</v>
      </c>
      <c r="M997" s="374">
        <f t="shared" si="33"/>
        <v>36000</v>
      </c>
      <c r="N997" s="374"/>
      <c r="O997" s="374"/>
      <c r="P997" s="374"/>
    </row>
    <row r="998" spans="1:16" x14ac:dyDescent="0.2">
      <c r="A998" s="372" t="s">
        <v>2917</v>
      </c>
      <c r="B998" s="372" t="s">
        <v>2918</v>
      </c>
      <c r="C998" s="372" t="s">
        <v>104</v>
      </c>
      <c r="D998" s="372" t="s">
        <v>2919</v>
      </c>
      <c r="E998" s="395">
        <v>3000</v>
      </c>
      <c r="F998" s="373" t="s">
        <v>2929</v>
      </c>
      <c r="G998" s="373" t="s">
        <v>2930</v>
      </c>
      <c r="H998" s="373" t="s">
        <v>1118</v>
      </c>
      <c r="I998" s="372" t="s">
        <v>2922</v>
      </c>
      <c r="J998" s="372" t="s">
        <v>2923</v>
      </c>
      <c r="K998" s="374">
        <v>4</v>
      </c>
      <c r="L998" s="374">
        <v>9</v>
      </c>
      <c r="M998" s="374">
        <f t="shared" si="33"/>
        <v>36000</v>
      </c>
      <c r="N998" s="374"/>
      <c r="O998" s="374"/>
      <c r="P998" s="374"/>
    </row>
    <row r="999" spans="1:16" x14ac:dyDescent="0.2">
      <c r="A999" s="372" t="s">
        <v>2917</v>
      </c>
      <c r="B999" s="372" t="s">
        <v>2918</v>
      </c>
      <c r="C999" s="372" t="s">
        <v>104</v>
      </c>
      <c r="D999" s="372" t="s">
        <v>2919</v>
      </c>
      <c r="E999" s="395">
        <v>5000</v>
      </c>
      <c r="F999" s="373" t="s">
        <v>2931</v>
      </c>
      <c r="G999" s="373" t="s">
        <v>2932</v>
      </c>
      <c r="H999" s="373" t="s">
        <v>844</v>
      </c>
      <c r="I999" s="372" t="s">
        <v>2922</v>
      </c>
      <c r="J999" s="372" t="s">
        <v>2923</v>
      </c>
      <c r="K999" s="374">
        <v>4</v>
      </c>
      <c r="L999" s="374">
        <v>9</v>
      </c>
      <c r="M999" s="374">
        <f t="shared" si="33"/>
        <v>60000</v>
      </c>
      <c r="N999" s="374"/>
      <c r="O999" s="374"/>
      <c r="P999" s="374"/>
    </row>
    <row r="1000" spans="1:16" x14ac:dyDescent="0.2">
      <c r="A1000" s="372" t="s">
        <v>2917</v>
      </c>
      <c r="B1000" s="372" t="s">
        <v>2614</v>
      </c>
      <c r="C1000" s="372" t="s">
        <v>104</v>
      </c>
      <c r="D1000" s="372" t="s">
        <v>2919</v>
      </c>
      <c r="E1000" s="395">
        <v>4200</v>
      </c>
      <c r="F1000" s="373" t="s">
        <v>2933</v>
      </c>
      <c r="G1000" s="373" t="s">
        <v>2934</v>
      </c>
      <c r="H1000" s="373" t="s">
        <v>844</v>
      </c>
      <c r="I1000" s="372" t="s">
        <v>2922</v>
      </c>
      <c r="J1000" s="372" t="s">
        <v>2923</v>
      </c>
      <c r="K1000" s="374">
        <v>4</v>
      </c>
      <c r="L1000" s="374">
        <v>12</v>
      </c>
      <c r="M1000" s="374">
        <f t="shared" si="33"/>
        <v>50400</v>
      </c>
      <c r="N1000" s="374"/>
      <c r="O1000" s="374"/>
      <c r="P1000" s="374"/>
    </row>
    <row r="1001" spans="1:16" x14ac:dyDescent="0.2">
      <c r="A1001" s="372" t="s">
        <v>2917</v>
      </c>
      <c r="B1001" s="372" t="s">
        <v>2614</v>
      </c>
      <c r="C1001" s="372" t="s">
        <v>104</v>
      </c>
      <c r="D1001" s="372" t="s">
        <v>2919</v>
      </c>
      <c r="E1001" s="395">
        <v>2400</v>
      </c>
      <c r="F1001" s="373" t="s">
        <v>2935</v>
      </c>
      <c r="G1001" s="373" t="s">
        <v>2936</v>
      </c>
      <c r="H1001" s="373" t="s">
        <v>1133</v>
      </c>
      <c r="I1001" s="372" t="s">
        <v>2922</v>
      </c>
      <c r="J1001" s="372" t="s">
        <v>2923</v>
      </c>
      <c r="K1001" s="374">
        <v>4</v>
      </c>
      <c r="L1001" s="374">
        <v>12</v>
      </c>
      <c r="M1001" s="374">
        <f t="shared" si="33"/>
        <v>28800</v>
      </c>
      <c r="N1001" s="374"/>
      <c r="O1001" s="374"/>
      <c r="P1001" s="374"/>
    </row>
    <row r="1002" spans="1:16" x14ac:dyDescent="0.2">
      <c r="A1002" s="372" t="s">
        <v>2917</v>
      </c>
      <c r="B1002" s="372" t="s">
        <v>2614</v>
      </c>
      <c r="C1002" s="372" t="s">
        <v>104</v>
      </c>
      <c r="D1002" s="372" t="s">
        <v>2919</v>
      </c>
      <c r="E1002" s="395">
        <v>4200</v>
      </c>
      <c r="F1002" s="373" t="s">
        <v>2937</v>
      </c>
      <c r="G1002" s="373" t="s">
        <v>2938</v>
      </c>
      <c r="H1002" s="373" t="s">
        <v>844</v>
      </c>
      <c r="I1002" s="372" t="s">
        <v>2922</v>
      </c>
      <c r="J1002" s="372" t="s">
        <v>2923</v>
      </c>
      <c r="K1002" s="374">
        <v>4</v>
      </c>
      <c r="L1002" s="374">
        <v>12</v>
      </c>
      <c r="M1002" s="374">
        <f t="shared" si="33"/>
        <v>50400</v>
      </c>
      <c r="N1002" s="374"/>
      <c r="O1002" s="374"/>
      <c r="P1002" s="374"/>
    </row>
    <row r="1003" spans="1:16" x14ac:dyDescent="0.2">
      <c r="A1003" s="372" t="s">
        <v>2917</v>
      </c>
      <c r="B1003" s="372" t="s">
        <v>2614</v>
      </c>
      <c r="C1003" s="372" t="s">
        <v>104</v>
      </c>
      <c r="D1003" s="372" t="s">
        <v>2919</v>
      </c>
      <c r="E1003" s="395">
        <v>2400</v>
      </c>
      <c r="F1003" s="373" t="s">
        <v>2939</v>
      </c>
      <c r="G1003" s="373" t="s">
        <v>2940</v>
      </c>
      <c r="H1003" s="373" t="s">
        <v>1118</v>
      </c>
      <c r="I1003" s="372" t="s">
        <v>2922</v>
      </c>
      <c r="J1003" s="372" t="s">
        <v>2923</v>
      </c>
      <c r="K1003" s="374">
        <v>4</v>
      </c>
      <c r="L1003" s="374">
        <v>12</v>
      </c>
      <c r="M1003" s="374">
        <f t="shared" si="33"/>
        <v>28800</v>
      </c>
      <c r="N1003" s="374"/>
      <c r="O1003" s="374"/>
      <c r="P1003" s="374"/>
    </row>
    <row r="1004" spans="1:16" x14ac:dyDescent="0.2">
      <c r="A1004" s="372" t="s">
        <v>2917</v>
      </c>
      <c r="B1004" s="372" t="s">
        <v>2614</v>
      </c>
      <c r="C1004" s="372" t="s">
        <v>104</v>
      </c>
      <c r="D1004" s="372" t="s">
        <v>2919</v>
      </c>
      <c r="E1004" s="395">
        <v>1600</v>
      </c>
      <c r="F1004" s="373" t="s">
        <v>2941</v>
      </c>
      <c r="G1004" s="373" t="s">
        <v>2942</v>
      </c>
      <c r="H1004" s="373" t="s">
        <v>2943</v>
      </c>
      <c r="I1004" s="372" t="s">
        <v>2944</v>
      </c>
      <c r="J1004" s="372" t="s">
        <v>2923</v>
      </c>
      <c r="K1004" s="374">
        <v>4</v>
      </c>
      <c r="L1004" s="374">
        <v>12</v>
      </c>
      <c r="M1004" s="374">
        <f t="shared" si="33"/>
        <v>19200</v>
      </c>
      <c r="N1004" s="374"/>
      <c r="O1004" s="374"/>
      <c r="P1004" s="374"/>
    </row>
    <row r="1005" spans="1:16" x14ac:dyDescent="0.2">
      <c r="A1005" s="372" t="s">
        <v>2917</v>
      </c>
      <c r="B1005" s="372" t="s">
        <v>2918</v>
      </c>
      <c r="C1005" s="372" t="s">
        <v>104</v>
      </c>
      <c r="D1005" s="372" t="s">
        <v>2919</v>
      </c>
      <c r="E1005" s="395">
        <v>1600</v>
      </c>
      <c r="F1005" s="373" t="s">
        <v>2945</v>
      </c>
      <c r="G1005" s="373" t="s">
        <v>2946</v>
      </c>
      <c r="H1005" s="373" t="s">
        <v>1129</v>
      </c>
      <c r="I1005" s="372" t="s">
        <v>2944</v>
      </c>
      <c r="J1005" s="372" t="s">
        <v>2923</v>
      </c>
      <c r="K1005" s="374">
        <v>4</v>
      </c>
      <c r="L1005" s="374">
        <v>12</v>
      </c>
      <c r="M1005" s="374">
        <f t="shared" si="33"/>
        <v>19200</v>
      </c>
      <c r="N1005" s="374"/>
      <c r="O1005" s="374"/>
      <c r="P1005" s="374"/>
    </row>
    <row r="1006" spans="1:16" x14ac:dyDescent="0.2">
      <c r="A1006" s="372" t="s">
        <v>2917</v>
      </c>
      <c r="B1006" s="372" t="s">
        <v>2614</v>
      </c>
      <c r="C1006" s="372" t="s">
        <v>104</v>
      </c>
      <c r="D1006" s="372" t="s">
        <v>2919</v>
      </c>
      <c r="E1006" s="395">
        <v>1200</v>
      </c>
      <c r="F1006" s="373" t="s">
        <v>2947</v>
      </c>
      <c r="G1006" s="373" t="s">
        <v>2948</v>
      </c>
      <c r="H1006" s="373" t="s">
        <v>1126</v>
      </c>
      <c r="I1006" s="372" t="s">
        <v>891</v>
      </c>
      <c r="J1006" s="372" t="s">
        <v>2923</v>
      </c>
      <c r="K1006" s="374">
        <v>4</v>
      </c>
      <c r="L1006" s="374">
        <v>12</v>
      </c>
      <c r="M1006" s="374">
        <f t="shared" si="33"/>
        <v>14400</v>
      </c>
      <c r="N1006" s="374"/>
      <c r="O1006" s="374"/>
      <c r="P1006" s="374"/>
    </row>
    <row r="1007" spans="1:16" x14ac:dyDescent="0.2">
      <c r="A1007" s="372" t="s">
        <v>2917</v>
      </c>
      <c r="B1007" s="372" t="s">
        <v>2614</v>
      </c>
      <c r="C1007" s="372" t="s">
        <v>104</v>
      </c>
      <c r="D1007" s="372" t="s">
        <v>2919</v>
      </c>
      <c r="E1007" s="395">
        <v>1400</v>
      </c>
      <c r="F1007" s="373" t="s">
        <v>2949</v>
      </c>
      <c r="G1007" s="373" t="s">
        <v>2950</v>
      </c>
      <c r="H1007" s="373" t="s">
        <v>1193</v>
      </c>
      <c r="I1007" s="372" t="s">
        <v>2944</v>
      </c>
      <c r="J1007" s="372" t="s">
        <v>2923</v>
      </c>
      <c r="K1007" s="374">
        <v>4</v>
      </c>
      <c r="L1007" s="374">
        <v>12</v>
      </c>
      <c r="M1007" s="374">
        <f t="shared" si="33"/>
        <v>16800</v>
      </c>
      <c r="N1007" s="374"/>
      <c r="O1007" s="374"/>
      <c r="P1007" s="374"/>
    </row>
    <row r="1008" spans="1:16" x14ac:dyDescent="0.2">
      <c r="A1008" s="372" t="s">
        <v>2917</v>
      </c>
      <c r="B1008" s="372" t="s">
        <v>2614</v>
      </c>
      <c r="C1008" s="372" t="s">
        <v>104</v>
      </c>
      <c r="D1008" s="372" t="s">
        <v>2919</v>
      </c>
      <c r="E1008" s="395">
        <v>1400</v>
      </c>
      <c r="F1008" s="373" t="s">
        <v>2951</v>
      </c>
      <c r="G1008" s="373" t="s">
        <v>2952</v>
      </c>
      <c r="H1008" s="373" t="s">
        <v>1193</v>
      </c>
      <c r="I1008" s="372" t="s">
        <v>2944</v>
      </c>
      <c r="J1008" s="372" t="s">
        <v>2923</v>
      </c>
      <c r="K1008" s="374">
        <v>4</v>
      </c>
      <c r="L1008" s="374">
        <v>12</v>
      </c>
      <c r="M1008" s="374">
        <f t="shared" si="33"/>
        <v>16800</v>
      </c>
      <c r="N1008" s="374"/>
      <c r="O1008" s="374"/>
      <c r="P1008" s="374"/>
    </row>
    <row r="1009" spans="1:16" x14ac:dyDescent="0.2">
      <c r="A1009" s="372" t="s">
        <v>2917</v>
      </c>
      <c r="B1009" s="372" t="s">
        <v>2614</v>
      </c>
      <c r="C1009" s="372" t="s">
        <v>104</v>
      </c>
      <c r="D1009" s="372" t="s">
        <v>2924</v>
      </c>
      <c r="E1009" s="395">
        <v>1200</v>
      </c>
      <c r="F1009" s="373" t="s">
        <v>2953</v>
      </c>
      <c r="G1009" s="373" t="s">
        <v>2954</v>
      </c>
      <c r="H1009" s="373" t="s">
        <v>1126</v>
      </c>
      <c r="I1009" s="372" t="s">
        <v>891</v>
      </c>
      <c r="J1009" s="372" t="s">
        <v>2923</v>
      </c>
      <c r="K1009" s="374">
        <v>4</v>
      </c>
      <c r="L1009" s="374">
        <v>9</v>
      </c>
      <c r="M1009" s="374">
        <f t="shared" si="33"/>
        <v>14400</v>
      </c>
      <c r="N1009" s="374"/>
      <c r="O1009" s="374"/>
      <c r="P1009" s="374"/>
    </row>
    <row r="1010" spans="1:16" x14ac:dyDescent="0.2">
      <c r="A1010" s="372" t="s">
        <v>2917</v>
      </c>
      <c r="B1010" s="372" t="s">
        <v>2918</v>
      </c>
      <c r="C1010" s="372" t="s">
        <v>104</v>
      </c>
      <c r="D1010" s="372" t="s">
        <v>2924</v>
      </c>
      <c r="E1010" s="395">
        <v>1200</v>
      </c>
      <c r="F1010" s="373" t="s">
        <v>2955</v>
      </c>
      <c r="G1010" s="373" t="s">
        <v>2956</v>
      </c>
      <c r="H1010" s="373" t="s">
        <v>2957</v>
      </c>
      <c r="I1010" s="372" t="s">
        <v>891</v>
      </c>
      <c r="J1010" s="372" t="s">
        <v>2923</v>
      </c>
      <c r="K1010" s="374">
        <v>4</v>
      </c>
      <c r="L1010" s="374">
        <v>12</v>
      </c>
      <c r="M1010" s="374">
        <f t="shared" si="33"/>
        <v>14400</v>
      </c>
      <c r="N1010" s="374"/>
      <c r="O1010" s="374"/>
      <c r="P1010" s="374"/>
    </row>
    <row r="1011" spans="1:16" x14ac:dyDescent="0.2">
      <c r="A1011" s="372" t="s">
        <v>2917</v>
      </c>
      <c r="B1011" s="372" t="s">
        <v>2614</v>
      </c>
      <c r="C1011" s="372" t="s">
        <v>104</v>
      </c>
      <c r="D1011" s="372" t="s">
        <v>2924</v>
      </c>
      <c r="E1011" s="395">
        <v>774.19</v>
      </c>
      <c r="F1011" s="373" t="s">
        <v>2958</v>
      </c>
      <c r="G1011" s="373" t="s">
        <v>2959</v>
      </c>
      <c r="H1011" s="373" t="s">
        <v>1113</v>
      </c>
      <c r="I1011" s="372" t="s">
        <v>2922</v>
      </c>
      <c r="J1011" s="372" t="s">
        <v>2923</v>
      </c>
      <c r="K1011" s="374">
        <v>4</v>
      </c>
      <c r="L1011" s="374">
        <v>12</v>
      </c>
      <c r="M1011" s="374">
        <f t="shared" si="33"/>
        <v>9290.2800000000007</v>
      </c>
      <c r="N1011" s="374"/>
      <c r="O1011" s="374"/>
      <c r="P1011" s="374"/>
    </row>
    <row r="1012" spans="1:16" x14ac:dyDescent="0.2">
      <c r="A1012" s="372" t="s">
        <v>2917</v>
      </c>
      <c r="B1012" s="372" t="s">
        <v>2614</v>
      </c>
      <c r="C1012" s="372" t="s">
        <v>104</v>
      </c>
      <c r="D1012" s="372" t="s">
        <v>2919</v>
      </c>
      <c r="E1012" s="395">
        <v>2400</v>
      </c>
      <c r="F1012" s="373" t="s">
        <v>2960</v>
      </c>
      <c r="G1012" s="373" t="s">
        <v>2961</v>
      </c>
      <c r="H1012" s="373" t="s">
        <v>1113</v>
      </c>
      <c r="I1012" s="372" t="s">
        <v>2922</v>
      </c>
      <c r="J1012" s="372" t="s">
        <v>2923</v>
      </c>
      <c r="K1012" s="374">
        <v>4</v>
      </c>
      <c r="L1012" s="374">
        <v>12</v>
      </c>
      <c r="M1012" s="374">
        <f t="shared" si="33"/>
        <v>28800</v>
      </c>
      <c r="N1012" s="374"/>
      <c r="O1012" s="374"/>
      <c r="P1012" s="374"/>
    </row>
    <row r="1013" spans="1:16" x14ac:dyDescent="0.2">
      <c r="A1013" s="372" t="s">
        <v>2917</v>
      </c>
      <c r="B1013" s="372" t="s">
        <v>2918</v>
      </c>
      <c r="C1013" s="372" t="s">
        <v>104</v>
      </c>
      <c r="D1013" s="372" t="s">
        <v>2919</v>
      </c>
      <c r="E1013" s="395">
        <v>1600</v>
      </c>
      <c r="F1013" s="373" t="s">
        <v>2962</v>
      </c>
      <c r="G1013" s="373" t="s">
        <v>2963</v>
      </c>
      <c r="H1013" s="373" t="s">
        <v>1129</v>
      </c>
      <c r="I1013" s="372" t="s">
        <v>2944</v>
      </c>
      <c r="J1013" s="372" t="s">
        <v>2923</v>
      </c>
      <c r="K1013" s="374">
        <v>4</v>
      </c>
      <c r="L1013" s="374">
        <v>9</v>
      </c>
      <c r="M1013" s="374">
        <f t="shared" si="33"/>
        <v>19200</v>
      </c>
      <c r="N1013" s="374"/>
      <c r="O1013" s="374"/>
      <c r="P1013" s="374"/>
    </row>
    <row r="1014" spans="1:16" x14ac:dyDescent="0.2">
      <c r="A1014" s="372" t="s">
        <v>2917</v>
      </c>
      <c r="B1014" s="372" t="s">
        <v>2614</v>
      </c>
      <c r="C1014" s="372" t="s">
        <v>104</v>
      </c>
      <c r="D1014" s="372" t="s">
        <v>2919</v>
      </c>
      <c r="E1014" s="395">
        <v>1600</v>
      </c>
      <c r="F1014" s="373" t="s">
        <v>2964</v>
      </c>
      <c r="G1014" s="373" t="s">
        <v>2965</v>
      </c>
      <c r="H1014" s="373" t="s">
        <v>2896</v>
      </c>
      <c r="I1014" s="372" t="s">
        <v>2944</v>
      </c>
      <c r="J1014" s="372" t="s">
        <v>2923</v>
      </c>
      <c r="K1014" s="374">
        <v>4</v>
      </c>
      <c r="L1014" s="374">
        <v>12</v>
      </c>
      <c r="M1014" s="374">
        <f t="shared" si="33"/>
        <v>19200</v>
      </c>
      <c r="N1014" s="374"/>
      <c r="O1014" s="374"/>
      <c r="P1014" s="374"/>
    </row>
    <row r="1015" spans="1:16" x14ac:dyDescent="0.2">
      <c r="A1015" s="372" t="s">
        <v>2917</v>
      </c>
      <c r="B1015" s="372" t="s">
        <v>2918</v>
      </c>
      <c r="C1015" s="372" t="s">
        <v>104</v>
      </c>
      <c r="D1015" s="372" t="s">
        <v>2919</v>
      </c>
      <c r="E1015" s="395">
        <v>1600</v>
      </c>
      <c r="F1015" s="373" t="s">
        <v>2966</v>
      </c>
      <c r="G1015" s="373" t="s">
        <v>2967</v>
      </c>
      <c r="H1015" s="373" t="s">
        <v>1389</v>
      </c>
      <c r="I1015" s="372" t="s">
        <v>2944</v>
      </c>
      <c r="J1015" s="372" t="s">
        <v>2923</v>
      </c>
      <c r="K1015" s="374">
        <v>4</v>
      </c>
      <c r="L1015" s="374">
        <v>9</v>
      </c>
      <c r="M1015" s="374">
        <f t="shared" si="33"/>
        <v>19200</v>
      </c>
      <c r="N1015" s="374"/>
      <c r="O1015" s="374"/>
      <c r="P1015" s="374"/>
    </row>
    <row r="1016" spans="1:16" x14ac:dyDescent="0.2">
      <c r="A1016" s="372" t="s">
        <v>2917</v>
      </c>
      <c r="B1016" s="372" t="s">
        <v>2614</v>
      </c>
      <c r="C1016" s="372" t="s">
        <v>104</v>
      </c>
      <c r="D1016" s="372" t="s">
        <v>2919</v>
      </c>
      <c r="E1016" s="395">
        <v>1400</v>
      </c>
      <c r="F1016" s="373" t="s">
        <v>2968</v>
      </c>
      <c r="G1016" s="373" t="s">
        <v>2969</v>
      </c>
      <c r="H1016" s="373" t="s">
        <v>1193</v>
      </c>
      <c r="I1016" s="372" t="s">
        <v>2944</v>
      </c>
      <c r="J1016" s="372" t="s">
        <v>2923</v>
      </c>
      <c r="K1016" s="374">
        <v>4</v>
      </c>
      <c r="L1016" s="374">
        <v>12</v>
      </c>
      <c r="M1016" s="374">
        <f t="shared" si="33"/>
        <v>16800</v>
      </c>
      <c r="N1016" s="374"/>
      <c r="O1016" s="374"/>
      <c r="P1016" s="374"/>
    </row>
    <row r="1017" spans="1:16" x14ac:dyDescent="0.2">
      <c r="A1017" s="372" t="s">
        <v>2917</v>
      </c>
      <c r="B1017" s="372" t="s">
        <v>2614</v>
      </c>
      <c r="C1017" s="372" t="s">
        <v>104</v>
      </c>
      <c r="D1017" s="372" t="s">
        <v>2919</v>
      </c>
      <c r="E1017" s="395">
        <v>2400</v>
      </c>
      <c r="F1017" s="373" t="s">
        <v>2970</v>
      </c>
      <c r="G1017" s="373" t="s">
        <v>2971</v>
      </c>
      <c r="H1017" s="373" t="s">
        <v>1118</v>
      </c>
      <c r="I1017" s="372" t="s">
        <v>2922</v>
      </c>
      <c r="J1017" s="372" t="s">
        <v>2923</v>
      </c>
      <c r="K1017" s="374">
        <v>4</v>
      </c>
      <c r="L1017" s="374">
        <v>12</v>
      </c>
      <c r="M1017" s="374">
        <f t="shared" si="33"/>
        <v>28800</v>
      </c>
      <c r="N1017" s="374"/>
      <c r="O1017" s="374"/>
      <c r="P1017" s="374"/>
    </row>
    <row r="1018" spans="1:16" x14ac:dyDescent="0.2">
      <c r="A1018" s="372" t="s">
        <v>2917</v>
      </c>
      <c r="B1018" s="372" t="s">
        <v>2614</v>
      </c>
      <c r="C1018" s="372" t="s">
        <v>104</v>
      </c>
      <c r="D1018" s="372" t="s">
        <v>2919</v>
      </c>
      <c r="E1018" s="395">
        <v>1700</v>
      </c>
      <c r="F1018" s="373" t="s">
        <v>2972</v>
      </c>
      <c r="G1018" s="373" t="s">
        <v>2973</v>
      </c>
      <c r="H1018" s="373" t="s">
        <v>1129</v>
      </c>
      <c r="I1018" s="372" t="s">
        <v>2944</v>
      </c>
      <c r="J1018" s="372" t="s">
        <v>2923</v>
      </c>
      <c r="K1018" s="374">
        <v>4</v>
      </c>
      <c r="L1018" s="374">
        <v>12</v>
      </c>
      <c r="M1018" s="374">
        <f t="shared" si="33"/>
        <v>20400</v>
      </c>
      <c r="N1018" s="374"/>
      <c r="O1018" s="374"/>
      <c r="P1018" s="374"/>
    </row>
    <row r="1019" spans="1:16" x14ac:dyDescent="0.2">
      <c r="A1019" s="372" t="s">
        <v>2917</v>
      </c>
      <c r="B1019" s="372" t="s">
        <v>2614</v>
      </c>
      <c r="C1019" s="372" t="s">
        <v>104</v>
      </c>
      <c r="D1019" s="372" t="s">
        <v>2919</v>
      </c>
      <c r="E1019" s="395">
        <v>1700</v>
      </c>
      <c r="F1019" s="373" t="s">
        <v>2974</v>
      </c>
      <c r="G1019" s="373" t="s">
        <v>2975</v>
      </c>
      <c r="H1019" s="373" t="s">
        <v>1129</v>
      </c>
      <c r="I1019" s="372" t="s">
        <v>2944</v>
      </c>
      <c r="J1019" s="372" t="s">
        <v>2923</v>
      </c>
      <c r="K1019" s="374">
        <v>4</v>
      </c>
      <c r="L1019" s="374">
        <v>12</v>
      </c>
      <c r="M1019" s="374">
        <f t="shared" si="33"/>
        <v>20400</v>
      </c>
      <c r="N1019" s="374"/>
      <c r="O1019" s="374"/>
      <c r="P1019" s="374"/>
    </row>
    <row r="1020" spans="1:16" x14ac:dyDescent="0.2">
      <c r="A1020" s="372" t="s">
        <v>2917</v>
      </c>
      <c r="B1020" s="372" t="s">
        <v>2614</v>
      </c>
      <c r="C1020" s="372" t="s">
        <v>104</v>
      </c>
      <c r="D1020" s="372" t="s">
        <v>2919</v>
      </c>
      <c r="E1020" s="395">
        <v>1400</v>
      </c>
      <c r="F1020" s="373" t="s">
        <v>2976</v>
      </c>
      <c r="G1020" s="373" t="s">
        <v>2977</v>
      </c>
      <c r="H1020" s="373" t="s">
        <v>1129</v>
      </c>
      <c r="I1020" s="372" t="s">
        <v>2944</v>
      </c>
      <c r="J1020" s="372" t="s">
        <v>2923</v>
      </c>
      <c r="K1020" s="374">
        <v>4</v>
      </c>
      <c r="L1020" s="374">
        <v>12</v>
      </c>
      <c r="M1020" s="374">
        <f t="shared" si="33"/>
        <v>16800</v>
      </c>
      <c r="N1020" s="374"/>
      <c r="O1020" s="374"/>
      <c r="P1020" s="374"/>
    </row>
    <row r="1021" spans="1:16" x14ac:dyDescent="0.2">
      <c r="A1021" s="372" t="s">
        <v>2917</v>
      </c>
      <c r="B1021" s="372" t="s">
        <v>2614</v>
      </c>
      <c r="C1021" s="372" t="s">
        <v>104</v>
      </c>
      <c r="D1021" s="372" t="s">
        <v>2919</v>
      </c>
      <c r="E1021" s="395">
        <v>2400</v>
      </c>
      <c r="F1021" s="373" t="s">
        <v>2978</v>
      </c>
      <c r="G1021" s="373" t="s">
        <v>2979</v>
      </c>
      <c r="H1021" s="373" t="s">
        <v>1118</v>
      </c>
      <c r="I1021" s="372" t="s">
        <v>2922</v>
      </c>
      <c r="J1021" s="372" t="s">
        <v>2923</v>
      </c>
      <c r="K1021" s="374">
        <v>4</v>
      </c>
      <c r="L1021" s="374">
        <v>12</v>
      </c>
      <c r="M1021" s="374">
        <f t="shared" si="33"/>
        <v>28800</v>
      </c>
      <c r="N1021" s="374"/>
      <c r="O1021" s="374"/>
      <c r="P1021" s="374"/>
    </row>
    <row r="1022" spans="1:16" x14ac:dyDescent="0.2">
      <c r="A1022" s="372" t="s">
        <v>2917</v>
      </c>
      <c r="B1022" s="372" t="s">
        <v>2918</v>
      </c>
      <c r="C1022" s="372" t="s">
        <v>104</v>
      </c>
      <c r="D1022" s="372" t="s">
        <v>2919</v>
      </c>
      <c r="E1022" s="395">
        <v>5500</v>
      </c>
      <c r="F1022" s="373" t="s">
        <v>2179</v>
      </c>
      <c r="G1022" s="373" t="s">
        <v>2180</v>
      </c>
      <c r="H1022" s="373" t="s">
        <v>844</v>
      </c>
      <c r="I1022" s="372" t="s">
        <v>2922</v>
      </c>
      <c r="J1022" s="372" t="s">
        <v>2923</v>
      </c>
      <c r="K1022" s="374">
        <v>4</v>
      </c>
      <c r="L1022" s="374">
        <v>9</v>
      </c>
      <c r="M1022" s="374">
        <f t="shared" si="33"/>
        <v>66000</v>
      </c>
      <c r="N1022" s="374"/>
      <c r="O1022" s="374"/>
      <c r="P1022" s="374"/>
    </row>
    <row r="1023" spans="1:16" x14ac:dyDescent="0.2">
      <c r="A1023" s="372" t="s">
        <v>2917</v>
      </c>
      <c r="B1023" s="372" t="s">
        <v>2918</v>
      </c>
      <c r="C1023" s="372" t="s">
        <v>104</v>
      </c>
      <c r="D1023" s="372" t="s">
        <v>2919</v>
      </c>
      <c r="E1023" s="395">
        <v>3000</v>
      </c>
      <c r="F1023" s="373" t="s">
        <v>2980</v>
      </c>
      <c r="G1023" s="373" t="s">
        <v>2981</v>
      </c>
      <c r="H1023" s="373" t="s">
        <v>1133</v>
      </c>
      <c r="I1023" s="372" t="s">
        <v>2922</v>
      </c>
      <c r="J1023" s="372" t="s">
        <v>2923</v>
      </c>
      <c r="K1023" s="374">
        <v>4</v>
      </c>
      <c r="L1023" s="374">
        <v>9</v>
      </c>
      <c r="M1023" s="374">
        <f t="shared" si="33"/>
        <v>36000</v>
      </c>
      <c r="N1023" s="374"/>
      <c r="O1023" s="374"/>
      <c r="P1023" s="374"/>
    </row>
    <row r="1024" spans="1:16" x14ac:dyDescent="0.2">
      <c r="A1024" s="372" t="s">
        <v>2917</v>
      </c>
      <c r="B1024" s="372" t="s">
        <v>2918</v>
      </c>
      <c r="C1024" s="372" t="s">
        <v>104</v>
      </c>
      <c r="D1024" s="372" t="s">
        <v>2919</v>
      </c>
      <c r="E1024" s="395">
        <v>2400</v>
      </c>
      <c r="F1024" s="373" t="s">
        <v>2982</v>
      </c>
      <c r="G1024" s="373" t="s">
        <v>2983</v>
      </c>
      <c r="H1024" s="373" t="s">
        <v>1113</v>
      </c>
      <c r="I1024" s="372" t="s">
        <v>2922</v>
      </c>
      <c r="J1024" s="372" t="s">
        <v>2923</v>
      </c>
      <c r="K1024" s="374">
        <v>4</v>
      </c>
      <c r="L1024" s="374">
        <v>9</v>
      </c>
      <c r="M1024" s="374">
        <f t="shared" si="33"/>
        <v>28800</v>
      </c>
      <c r="N1024" s="374"/>
      <c r="O1024" s="374"/>
      <c r="P1024" s="374"/>
    </row>
    <row r="1025" spans="1:16" x14ac:dyDescent="0.2">
      <c r="A1025" s="372" t="s">
        <v>2917</v>
      </c>
      <c r="B1025" s="372" t="s">
        <v>2918</v>
      </c>
      <c r="C1025" s="372" t="s">
        <v>104</v>
      </c>
      <c r="D1025" s="372" t="s">
        <v>2919</v>
      </c>
      <c r="E1025" s="395">
        <v>2600</v>
      </c>
      <c r="F1025" s="373" t="s">
        <v>2984</v>
      </c>
      <c r="G1025" s="373" t="s">
        <v>2985</v>
      </c>
      <c r="H1025" s="373" t="s">
        <v>1118</v>
      </c>
      <c r="I1025" s="372" t="s">
        <v>2922</v>
      </c>
      <c r="J1025" s="372" t="s">
        <v>2923</v>
      </c>
      <c r="K1025" s="374">
        <v>4</v>
      </c>
      <c r="L1025" s="374">
        <v>12</v>
      </c>
      <c r="M1025" s="374">
        <f t="shared" si="33"/>
        <v>31200</v>
      </c>
      <c r="N1025" s="374"/>
      <c r="O1025" s="374"/>
      <c r="P1025" s="374"/>
    </row>
    <row r="1026" spans="1:16" x14ac:dyDescent="0.2">
      <c r="A1026" s="372" t="s">
        <v>2917</v>
      </c>
      <c r="B1026" s="372" t="s">
        <v>2918</v>
      </c>
      <c r="C1026" s="372" t="s">
        <v>104</v>
      </c>
      <c r="D1026" s="372" t="s">
        <v>2919</v>
      </c>
      <c r="E1026" s="395">
        <v>3000</v>
      </c>
      <c r="F1026" s="373" t="s">
        <v>2986</v>
      </c>
      <c r="G1026" s="373" t="s">
        <v>2987</v>
      </c>
      <c r="H1026" s="373" t="s">
        <v>1118</v>
      </c>
      <c r="I1026" s="372" t="s">
        <v>2922</v>
      </c>
      <c r="J1026" s="372" t="s">
        <v>2923</v>
      </c>
      <c r="K1026" s="374">
        <v>4</v>
      </c>
      <c r="L1026" s="374">
        <v>9</v>
      </c>
      <c r="M1026" s="374">
        <f t="shared" si="33"/>
        <v>36000</v>
      </c>
      <c r="N1026" s="374"/>
      <c r="O1026" s="374"/>
      <c r="P1026" s="374"/>
    </row>
    <row r="1027" spans="1:16" x14ac:dyDescent="0.2">
      <c r="A1027" s="372" t="s">
        <v>2917</v>
      </c>
      <c r="B1027" s="372" t="s">
        <v>2918</v>
      </c>
      <c r="C1027" s="372" t="s">
        <v>104</v>
      </c>
      <c r="D1027" s="372" t="s">
        <v>2919</v>
      </c>
      <c r="E1027" s="395">
        <v>3000</v>
      </c>
      <c r="F1027" s="373" t="s">
        <v>2988</v>
      </c>
      <c r="G1027" s="373" t="s">
        <v>2989</v>
      </c>
      <c r="H1027" s="373" t="s">
        <v>1133</v>
      </c>
      <c r="I1027" s="372" t="s">
        <v>2922</v>
      </c>
      <c r="J1027" s="372" t="s">
        <v>2923</v>
      </c>
      <c r="K1027" s="374">
        <v>4</v>
      </c>
      <c r="L1027" s="374">
        <v>9</v>
      </c>
      <c r="M1027" s="374">
        <f t="shared" si="33"/>
        <v>36000</v>
      </c>
      <c r="N1027" s="374"/>
      <c r="O1027" s="374"/>
      <c r="P1027" s="374"/>
    </row>
    <row r="1028" spans="1:16" x14ac:dyDescent="0.2">
      <c r="A1028" s="372" t="s">
        <v>2917</v>
      </c>
      <c r="B1028" s="372" t="s">
        <v>2614</v>
      </c>
      <c r="C1028" s="372" t="s">
        <v>104</v>
      </c>
      <c r="D1028" s="372" t="s">
        <v>2919</v>
      </c>
      <c r="E1028" s="395">
        <v>1400</v>
      </c>
      <c r="F1028" s="373" t="s">
        <v>2990</v>
      </c>
      <c r="G1028" s="373" t="s">
        <v>2991</v>
      </c>
      <c r="H1028" s="373" t="s">
        <v>1193</v>
      </c>
      <c r="I1028" s="372" t="s">
        <v>2944</v>
      </c>
      <c r="J1028" s="372" t="s">
        <v>2923</v>
      </c>
      <c r="K1028" s="374">
        <v>4</v>
      </c>
      <c r="L1028" s="374">
        <v>12</v>
      </c>
      <c r="M1028" s="374">
        <f t="shared" si="33"/>
        <v>16800</v>
      </c>
      <c r="N1028" s="374"/>
      <c r="O1028" s="374"/>
      <c r="P1028" s="374"/>
    </row>
    <row r="1029" spans="1:16" x14ac:dyDescent="0.2">
      <c r="A1029" s="372" t="s">
        <v>2917</v>
      </c>
      <c r="B1029" s="372" t="s">
        <v>2614</v>
      </c>
      <c r="C1029" s="372" t="s">
        <v>104</v>
      </c>
      <c r="D1029" s="372" t="s">
        <v>2919</v>
      </c>
      <c r="E1029" s="395">
        <v>1400</v>
      </c>
      <c r="F1029" s="373" t="s">
        <v>2992</v>
      </c>
      <c r="G1029" s="373" t="s">
        <v>2993</v>
      </c>
      <c r="H1029" s="373" t="s">
        <v>1129</v>
      </c>
      <c r="I1029" s="372" t="s">
        <v>2944</v>
      </c>
      <c r="J1029" s="372" t="s">
        <v>2923</v>
      </c>
      <c r="K1029" s="374">
        <v>4</v>
      </c>
      <c r="L1029" s="374">
        <v>12</v>
      </c>
      <c r="M1029" s="374">
        <f t="shared" si="33"/>
        <v>16800</v>
      </c>
      <c r="N1029" s="374"/>
      <c r="O1029" s="374"/>
      <c r="P1029" s="374"/>
    </row>
    <row r="1030" spans="1:16" x14ac:dyDescent="0.2">
      <c r="A1030" s="372" t="s">
        <v>2917</v>
      </c>
      <c r="B1030" s="372" t="s">
        <v>2614</v>
      </c>
      <c r="C1030" s="372" t="s">
        <v>104</v>
      </c>
      <c r="D1030" s="372" t="s">
        <v>2919</v>
      </c>
      <c r="E1030" s="395">
        <v>1400</v>
      </c>
      <c r="F1030" s="373" t="s">
        <v>2994</v>
      </c>
      <c r="G1030" s="373" t="s">
        <v>2995</v>
      </c>
      <c r="H1030" s="373" t="s">
        <v>1389</v>
      </c>
      <c r="I1030" s="372" t="s">
        <v>2944</v>
      </c>
      <c r="J1030" s="372" t="s">
        <v>2923</v>
      </c>
      <c r="K1030" s="374">
        <v>4</v>
      </c>
      <c r="L1030" s="374">
        <v>12</v>
      </c>
      <c r="M1030" s="374">
        <f t="shared" si="33"/>
        <v>16800</v>
      </c>
      <c r="N1030" s="374"/>
      <c r="O1030" s="374"/>
      <c r="P1030" s="374"/>
    </row>
    <row r="1031" spans="1:16" x14ac:dyDescent="0.2">
      <c r="A1031" s="372" t="s">
        <v>2917</v>
      </c>
      <c r="B1031" s="372" t="s">
        <v>2614</v>
      </c>
      <c r="C1031" s="372" t="s">
        <v>104</v>
      </c>
      <c r="D1031" s="372" t="s">
        <v>2919</v>
      </c>
      <c r="E1031" s="395">
        <v>2400</v>
      </c>
      <c r="F1031" s="373" t="s">
        <v>2996</v>
      </c>
      <c r="G1031" s="373" t="s">
        <v>2997</v>
      </c>
      <c r="H1031" s="373" t="s">
        <v>1133</v>
      </c>
      <c r="I1031" s="372" t="s">
        <v>2922</v>
      </c>
      <c r="J1031" s="372" t="s">
        <v>2923</v>
      </c>
      <c r="K1031" s="374">
        <v>4</v>
      </c>
      <c r="L1031" s="374">
        <v>12</v>
      </c>
      <c r="M1031" s="374">
        <f t="shared" si="33"/>
        <v>28800</v>
      </c>
      <c r="N1031" s="374"/>
      <c r="O1031" s="374"/>
      <c r="P1031" s="374"/>
    </row>
    <row r="1032" spans="1:16" x14ac:dyDescent="0.2">
      <c r="A1032" s="372" t="s">
        <v>2917</v>
      </c>
      <c r="B1032" s="372" t="s">
        <v>2614</v>
      </c>
      <c r="C1032" s="372" t="s">
        <v>104</v>
      </c>
      <c r="D1032" s="372" t="s">
        <v>2919</v>
      </c>
      <c r="E1032" s="395">
        <v>1400</v>
      </c>
      <c r="F1032" s="373" t="s">
        <v>2998</v>
      </c>
      <c r="G1032" s="373" t="s">
        <v>2999</v>
      </c>
      <c r="H1032" s="373" t="s">
        <v>1129</v>
      </c>
      <c r="I1032" s="372" t="s">
        <v>2922</v>
      </c>
      <c r="J1032" s="372" t="s">
        <v>2923</v>
      </c>
      <c r="K1032" s="374">
        <v>4</v>
      </c>
      <c r="L1032" s="374">
        <v>12</v>
      </c>
      <c r="M1032" s="374">
        <f t="shared" si="33"/>
        <v>16800</v>
      </c>
      <c r="N1032" s="374"/>
      <c r="O1032" s="374"/>
      <c r="P1032" s="374"/>
    </row>
    <row r="1033" spans="1:16" x14ac:dyDescent="0.2">
      <c r="A1033" s="372" t="s">
        <v>2917</v>
      </c>
      <c r="B1033" s="372" t="s">
        <v>2614</v>
      </c>
      <c r="C1033" s="372" t="s">
        <v>104</v>
      </c>
      <c r="D1033" s="372" t="s">
        <v>2919</v>
      </c>
      <c r="E1033" s="395">
        <v>1400</v>
      </c>
      <c r="F1033" s="373" t="s">
        <v>3000</v>
      </c>
      <c r="G1033" s="373" t="s">
        <v>3001</v>
      </c>
      <c r="H1033" s="373" t="s">
        <v>1129</v>
      </c>
      <c r="I1033" s="372" t="s">
        <v>2922</v>
      </c>
      <c r="J1033" s="372" t="s">
        <v>2923</v>
      </c>
      <c r="K1033" s="374">
        <v>4</v>
      </c>
      <c r="L1033" s="374">
        <v>12</v>
      </c>
      <c r="M1033" s="374">
        <f t="shared" si="33"/>
        <v>16800</v>
      </c>
      <c r="N1033" s="374"/>
      <c r="O1033" s="374"/>
      <c r="P1033" s="374"/>
    </row>
    <row r="1034" spans="1:16" x14ac:dyDescent="0.2">
      <c r="A1034" s="372" t="s">
        <v>2917</v>
      </c>
      <c r="B1034" s="372" t="s">
        <v>2614</v>
      </c>
      <c r="C1034" s="372" t="s">
        <v>104</v>
      </c>
      <c r="D1034" s="372" t="s">
        <v>2919</v>
      </c>
      <c r="E1034" s="395">
        <v>2400</v>
      </c>
      <c r="F1034" s="373" t="s">
        <v>3002</v>
      </c>
      <c r="G1034" s="373" t="s">
        <v>3003</v>
      </c>
      <c r="H1034" s="373" t="s">
        <v>1118</v>
      </c>
      <c r="I1034" s="372" t="s">
        <v>2922</v>
      </c>
      <c r="J1034" s="372" t="s">
        <v>2923</v>
      </c>
      <c r="K1034" s="374">
        <v>4</v>
      </c>
      <c r="L1034" s="374">
        <v>12</v>
      </c>
      <c r="M1034" s="374">
        <f t="shared" si="33"/>
        <v>28800</v>
      </c>
      <c r="N1034" s="374"/>
      <c r="O1034" s="374"/>
      <c r="P1034" s="374"/>
    </row>
    <row r="1035" spans="1:16" x14ac:dyDescent="0.2">
      <c r="A1035" s="372" t="s">
        <v>2917</v>
      </c>
      <c r="B1035" s="372" t="s">
        <v>2614</v>
      </c>
      <c r="C1035" s="372" t="s">
        <v>104</v>
      </c>
      <c r="D1035" s="372" t="s">
        <v>2919</v>
      </c>
      <c r="E1035" s="395">
        <v>2400</v>
      </c>
      <c r="F1035" s="373" t="s">
        <v>3004</v>
      </c>
      <c r="G1035" s="373" t="s">
        <v>3005</v>
      </c>
      <c r="H1035" s="373" t="s">
        <v>1113</v>
      </c>
      <c r="I1035" s="372" t="s">
        <v>2922</v>
      </c>
      <c r="J1035" s="372" t="s">
        <v>2923</v>
      </c>
      <c r="K1035" s="374">
        <v>4</v>
      </c>
      <c r="L1035" s="374">
        <v>12</v>
      </c>
      <c r="M1035" s="374">
        <f t="shared" si="33"/>
        <v>28800</v>
      </c>
      <c r="N1035" s="374"/>
      <c r="O1035" s="374"/>
      <c r="P1035" s="374"/>
    </row>
    <row r="1036" spans="1:16" x14ac:dyDescent="0.2">
      <c r="A1036" s="372" t="s">
        <v>2917</v>
      </c>
      <c r="B1036" s="372" t="s">
        <v>2614</v>
      </c>
      <c r="C1036" s="372" t="s">
        <v>104</v>
      </c>
      <c r="D1036" s="372" t="s">
        <v>2919</v>
      </c>
      <c r="E1036" s="395">
        <v>2400</v>
      </c>
      <c r="F1036" s="373" t="s">
        <v>3006</v>
      </c>
      <c r="G1036" s="373" t="s">
        <v>3007</v>
      </c>
      <c r="H1036" s="373" t="s">
        <v>1118</v>
      </c>
      <c r="I1036" s="372" t="s">
        <v>2922</v>
      </c>
      <c r="J1036" s="372" t="s">
        <v>2923</v>
      </c>
      <c r="K1036" s="374">
        <v>4</v>
      </c>
      <c r="L1036" s="374">
        <v>12</v>
      </c>
      <c r="M1036" s="374">
        <f t="shared" si="33"/>
        <v>28800</v>
      </c>
      <c r="N1036" s="374"/>
      <c r="O1036" s="374"/>
      <c r="P1036" s="374"/>
    </row>
    <row r="1037" spans="1:16" x14ac:dyDescent="0.2">
      <c r="A1037" s="372" t="s">
        <v>2917</v>
      </c>
      <c r="B1037" s="372" t="s">
        <v>2918</v>
      </c>
      <c r="C1037" s="372" t="s">
        <v>104</v>
      </c>
      <c r="D1037" s="372" t="s">
        <v>2919</v>
      </c>
      <c r="E1037" s="395">
        <v>3000</v>
      </c>
      <c r="F1037" s="373" t="s">
        <v>1162</v>
      </c>
      <c r="G1037" s="373" t="s">
        <v>1163</v>
      </c>
      <c r="H1037" s="373" t="s">
        <v>1118</v>
      </c>
      <c r="I1037" s="372" t="s">
        <v>2922</v>
      </c>
      <c r="J1037" s="372" t="s">
        <v>2923</v>
      </c>
      <c r="K1037" s="374">
        <v>4</v>
      </c>
      <c r="L1037" s="374">
        <v>9</v>
      </c>
      <c r="M1037" s="374">
        <f t="shared" si="33"/>
        <v>36000</v>
      </c>
      <c r="N1037" s="374"/>
      <c r="O1037" s="374"/>
      <c r="P1037" s="374"/>
    </row>
    <row r="1038" spans="1:16" x14ac:dyDescent="0.2">
      <c r="A1038" s="372" t="s">
        <v>2917</v>
      </c>
      <c r="B1038" s="372" t="s">
        <v>2918</v>
      </c>
      <c r="C1038" s="372" t="s">
        <v>104</v>
      </c>
      <c r="D1038" s="372" t="s">
        <v>2919</v>
      </c>
      <c r="E1038" s="395">
        <v>1200</v>
      </c>
      <c r="F1038" s="373" t="s">
        <v>3008</v>
      </c>
      <c r="G1038" s="373" t="s">
        <v>3009</v>
      </c>
      <c r="H1038" s="373" t="s">
        <v>1129</v>
      </c>
      <c r="I1038" s="372" t="s">
        <v>2944</v>
      </c>
      <c r="J1038" s="372" t="s">
        <v>2923</v>
      </c>
      <c r="K1038" s="374">
        <v>4</v>
      </c>
      <c r="L1038" s="374">
        <v>9</v>
      </c>
      <c r="M1038" s="374">
        <f t="shared" si="33"/>
        <v>14400</v>
      </c>
      <c r="N1038" s="374"/>
      <c r="O1038" s="374"/>
      <c r="P1038" s="374"/>
    </row>
    <row r="1039" spans="1:16" x14ac:dyDescent="0.2">
      <c r="A1039" s="372" t="s">
        <v>2917</v>
      </c>
      <c r="B1039" s="372" t="s">
        <v>2614</v>
      </c>
      <c r="C1039" s="372" t="s">
        <v>104</v>
      </c>
      <c r="D1039" s="372" t="s">
        <v>2919</v>
      </c>
      <c r="E1039" s="395">
        <v>1400</v>
      </c>
      <c r="F1039" s="373" t="s">
        <v>3010</v>
      </c>
      <c r="G1039" s="373" t="s">
        <v>3011</v>
      </c>
      <c r="H1039" s="373" t="s">
        <v>1129</v>
      </c>
      <c r="I1039" s="372" t="s">
        <v>2944</v>
      </c>
      <c r="J1039" s="372" t="s">
        <v>2923</v>
      </c>
      <c r="K1039" s="374">
        <v>4</v>
      </c>
      <c r="L1039" s="374">
        <v>12</v>
      </c>
      <c r="M1039" s="374">
        <f t="shared" si="33"/>
        <v>16800</v>
      </c>
      <c r="N1039" s="374"/>
      <c r="O1039" s="374"/>
      <c r="P1039" s="374"/>
    </row>
    <row r="1040" spans="1:16" x14ac:dyDescent="0.2">
      <c r="A1040" s="372" t="s">
        <v>2917</v>
      </c>
      <c r="B1040" s="372" t="s">
        <v>2614</v>
      </c>
      <c r="C1040" s="372" t="s">
        <v>104</v>
      </c>
      <c r="D1040" s="372" t="s">
        <v>2919</v>
      </c>
      <c r="E1040" s="395">
        <v>1400</v>
      </c>
      <c r="F1040" s="373" t="s">
        <v>3012</v>
      </c>
      <c r="G1040" s="373" t="s">
        <v>3013</v>
      </c>
      <c r="H1040" s="373" t="s">
        <v>1129</v>
      </c>
      <c r="I1040" s="372" t="s">
        <v>2944</v>
      </c>
      <c r="J1040" s="372" t="s">
        <v>2923</v>
      </c>
      <c r="K1040" s="374">
        <v>4</v>
      </c>
      <c r="L1040" s="374">
        <v>12</v>
      </c>
      <c r="M1040" s="374">
        <f t="shared" si="33"/>
        <v>16800</v>
      </c>
      <c r="N1040" s="374"/>
      <c r="O1040" s="374"/>
      <c r="P1040" s="374"/>
    </row>
    <row r="1041" spans="1:16" x14ac:dyDescent="0.2">
      <c r="A1041" s="372" t="s">
        <v>2917</v>
      </c>
      <c r="B1041" s="372" t="s">
        <v>2614</v>
      </c>
      <c r="C1041" s="372" t="s">
        <v>104</v>
      </c>
      <c r="D1041" s="372" t="s">
        <v>2919</v>
      </c>
      <c r="E1041" s="395">
        <v>1200</v>
      </c>
      <c r="F1041" s="373" t="s">
        <v>3014</v>
      </c>
      <c r="G1041" s="373" t="s">
        <v>3015</v>
      </c>
      <c r="H1041" s="373" t="s">
        <v>1126</v>
      </c>
      <c r="I1041" s="372" t="s">
        <v>891</v>
      </c>
      <c r="J1041" s="372" t="s">
        <v>2923</v>
      </c>
      <c r="K1041" s="374">
        <v>4</v>
      </c>
      <c r="L1041" s="374">
        <v>12</v>
      </c>
      <c r="M1041" s="374">
        <f t="shared" si="33"/>
        <v>14400</v>
      </c>
      <c r="N1041" s="374"/>
      <c r="O1041" s="374"/>
      <c r="P1041" s="374"/>
    </row>
    <row r="1042" spans="1:16" x14ac:dyDescent="0.2">
      <c r="A1042" s="372" t="s">
        <v>2917</v>
      </c>
      <c r="B1042" s="372" t="s">
        <v>2918</v>
      </c>
      <c r="C1042" s="372" t="s">
        <v>104</v>
      </c>
      <c r="D1042" s="372" t="s">
        <v>2919</v>
      </c>
      <c r="E1042" s="395">
        <v>1400</v>
      </c>
      <c r="F1042" s="373" t="s">
        <v>3016</v>
      </c>
      <c r="G1042" s="373" t="s">
        <v>3017</v>
      </c>
      <c r="H1042" s="373" t="s">
        <v>1193</v>
      </c>
      <c r="I1042" s="372" t="s">
        <v>2944</v>
      </c>
      <c r="J1042" s="372" t="s">
        <v>2923</v>
      </c>
      <c r="K1042" s="374">
        <v>4</v>
      </c>
      <c r="L1042" s="374">
        <v>12</v>
      </c>
      <c r="M1042" s="374">
        <f t="shared" si="33"/>
        <v>16800</v>
      </c>
      <c r="N1042" s="374"/>
      <c r="O1042" s="374"/>
      <c r="P1042" s="374"/>
    </row>
    <row r="1043" spans="1:16" x14ac:dyDescent="0.2">
      <c r="A1043" s="372" t="s">
        <v>2917</v>
      </c>
      <c r="B1043" s="372" t="s">
        <v>2918</v>
      </c>
      <c r="C1043" s="372" t="s">
        <v>104</v>
      </c>
      <c r="D1043" s="372" t="s">
        <v>2919</v>
      </c>
      <c r="E1043" s="395">
        <v>2400</v>
      </c>
      <c r="F1043" s="373" t="s">
        <v>3018</v>
      </c>
      <c r="G1043" s="373" t="s">
        <v>3019</v>
      </c>
      <c r="H1043" s="373" t="s">
        <v>1113</v>
      </c>
      <c r="I1043" s="372" t="s">
        <v>2922</v>
      </c>
      <c r="J1043" s="372" t="s">
        <v>2923</v>
      </c>
      <c r="K1043" s="374">
        <v>4</v>
      </c>
      <c r="L1043" s="374">
        <v>12</v>
      </c>
      <c r="M1043" s="374">
        <f t="shared" si="33"/>
        <v>28800</v>
      </c>
      <c r="N1043" s="374"/>
      <c r="O1043" s="374"/>
      <c r="P1043" s="374"/>
    </row>
    <row r="1044" spans="1:16" x14ac:dyDescent="0.2">
      <c r="A1044" s="372" t="s">
        <v>2917</v>
      </c>
      <c r="B1044" s="372" t="s">
        <v>2614</v>
      </c>
      <c r="C1044" s="372" t="s">
        <v>104</v>
      </c>
      <c r="D1044" s="372" t="s">
        <v>2919</v>
      </c>
      <c r="E1044" s="395">
        <v>2600</v>
      </c>
      <c r="F1044" s="373" t="s">
        <v>3020</v>
      </c>
      <c r="G1044" s="373" t="s">
        <v>3021</v>
      </c>
      <c r="H1044" s="373" t="s">
        <v>2307</v>
      </c>
      <c r="I1044" s="372" t="s">
        <v>2922</v>
      </c>
      <c r="J1044" s="372" t="s">
        <v>2923</v>
      </c>
      <c r="K1044" s="374">
        <v>4</v>
      </c>
      <c r="L1044" s="374">
        <v>12</v>
      </c>
      <c r="M1044" s="374">
        <f t="shared" si="33"/>
        <v>31200</v>
      </c>
      <c r="N1044" s="374"/>
      <c r="O1044" s="374"/>
      <c r="P1044" s="374"/>
    </row>
    <row r="1045" spans="1:16" x14ac:dyDescent="0.2">
      <c r="A1045" s="372" t="s">
        <v>2917</v>
      </c>
      <c r="B1045" s="372" t="s">
        <v>2614</v>
      </c>
      <c r="C1045" s="372" t="s">
        <v>104</v>
      </c>
      <c r="D1045" s="372" t="s">
        <v>2919</v>
      </c>
      <c r="E1045" s="395">
        <v>2600</v>
      </c>
      <c r="F1045" s="373" t="s">
        <v>3022</v>
      </c>
      <c r="G1045" s="373" t="s">
        <v>3023</v>
      </c>
      <c r="H1045" s="373" t="s">
        <v>1133</v>
      </c>
      <c r="I1045" s="372" t="s">
        <v>2922</v>
      </c>
      <c r="J1045" s="372" t="s">
        <v>2923</v>
      </c>
      <c r="K1045" s="374">
        <v>4</v>
      </c>
      <c r="L1045" s="374">
        <v>12</v>
      </c>
      <c r="M1045" s="374">
        <f t="shared" si="33"/>
        <v>31200</v>
      </c>
      <c r="N1045" s="374"/>
      <c r="O1045" s="374"/>
      <c r="P1045" s="374"/>
    </row>
    <row r="1046" spans="1:16" x14ac:dyDescent="0.2">
      <c r="A1046" s="372" t="s">
        <v>2917</v>
      </c>
      <c r="B1046" s="372" t="s">
        <v>2614</v>
      </c>
      <c r="C1046" s="372" t="s">
        <v>104</v>
      </c>
      <c r="D1046" s="372" t="s">
        <v>2919</v>
      </c>
      <c r="E1046" s="395">
        <v>5500</v>
      </c>
      <c r="F1046" s="373" t="s">
        <v>3024</v>
      </c>
      <c r="G1046" s="373" t="s">
        <v>3025</v>
      </c>
      <c r="H1046" s="373" t="s">
        <v>1118</v>
      </c>
      <c r="I1046" s="372" t="s">
        <v>2922</v>
      </c>
      <c r="J1046" s="372" t="s">
        <v>2923</v>
      </c>
      <c r="K1046" s="374">
        <v>4</v>
      </c>
      <c r="L1046" s="374">
        <v>12</v>
      </c>
      <c r="M1046" s="374">
        <f t="shared" si="33"/>
        <v>66000</v>
      </c>
      <c r="N1046" s="374"/>
      <c r="O1046" s="374"/>
      <c r="P1046" s="374"/>
    </row>
    <row r="1047" spans="1:16" x14ac:dyDescent="0.2">
      <c r="A1047" s="372" t="s">
        <v>2917</v>
      </c>
      <c r="B1047" s="372" t="s">
        <v>2614</v>
      </c>
      <c r="C1047" s="372" t="s">
        <v>104</v>
      </c>
      <c r="D1047" s="372" t="s">
        <v>2924</v>
      </c>
      <c r="E1047" s="395">
        <v>1600</v>
      </c>
      <c r="F1047" s="373" t="s">
        <v>3026</v>
      </c>
      <c r="G1047" s="373" t="s">
        <v>3027</v>
      </c>
      <c r="H1047" s="373" t="s">
        <v>3028</v>
      </c>
      <c r="I1047" s="372" t="s">
        <v>2944</v>
      </c>
      <c r="J1047" s="372" t="s">
        <v>2923</v>
      </c>
      <c r="K1047" s="374">
        <v>4</v>
      </c>
      <c r="L1047" s="374">
        <v>12</v>
      </c>
      <c r="M1047" s="374">
        <f t="shared" si="33"/>
        <v>19200</v>
      </c>
      <c r="N1047" s="374"/>
      <c r="O1047" s="374"/>
      <c r="P1047" s="374"/>
    </row>
    <row r="1048" spans="1:16" x14ac:dyDescent="0.2">
      <c r="A1048" s="372" t="s">
        <v>2917</v>
      </c>
      <c r="B1048" s="372" t="s">
        <v>2614</v>
      </c>
      <c r="C1048" s="372" t="s">
        <v>104</v>
      </c>
      <c r="D1048" s="372" t="s">
        <v>2924</v>
      </c>
      <c r="E1048" s="395">
        <v>2800</v>
      </c>
      <c r="F1048" s="373" t="s">
        <v>3029</v>
      </c>
      <c r="G1048" s="373" t="s">
        <v>3030</v>
      </c>
      <c r="H1048" s="373" t="s">
        <v>2307</v>
      </c>
      <c r="I1048" s="372" t="s">
        <v>2922</v>
      </c>
      <c r="J1048" s="372" t="s">
        <v>2923</v>
      </c>
      <c r="K1048" s="374">
        <v>4</v>
      </c>
      <c r="L1048" s="374">
        <v>12</v>
      </c>
      <c r="M1048" s="374">
        <f t="shared" si="33"/>
        <v>33600</v>
      </c>
      <c r="N1048" s="374"/>
      <c r="O1048" s="374"/>
      <c r="P1048" s="374"/>
    </row>
    <row r="1049" spans="1:16" x14ac:dyDescent="0.2">
      <c r="A1049" s="372" t="s">
        <v>2917</v>
      </c>
      <c r="B1049" s="372" t="s">
        <v>2614</v>
      </c>
      <c r="C1049" s="372" t="s">
        <v>104</v>
      </c>
      <c r="D1049" s="372" t="s">
        <v>2919</v>
      </c>
      <c r="E1049" s="395">
        <v>2600</v>
      </c>
      <c r="F1049" s="373" t="s">
        <v>3031</v>
      </c>
      <c r="G1049" s="373" t="s">
        <v>3032</v>
      </c>
      <c r="H1049" s="373" t="s">
        <v>1118</v>
      </c>
      <c r="I1049" s="372" t="s">
        <v>2922</v>
      </c>
      <c r="J1049" s="372" t="s">
        <v>2923</v>
      </c>
      <c r="K1049" s="374">
        <v>4</v>
      </c>
      <c r="L1049" s="374">
        <v>12</v>
      </c>
      <c r="M1049" s="374">
        <f t="shared" si="33"/>
        <v>31200</v>
      </c>
      <c r="N1049" s="374"/>
      <c r="O1049" s="374"/>
      <c r="P1049" s="374"/>
    </row>
    <row r="1050" spans="1:16" x14ac:dyDescent="0.2">
      <c r="A1050" s="372" t="s">
        <v>2917</v>
      </c>
      <c r="B1050" s="372" t="s">
        <v>2614</v>
      </c>
      <c r="C1050" s="372" t="s">
        <v>104</v>
      </c>
      <c r="D1050" s="372" t="s">
        <v>2924</v>
      </c>
      <c r="E1050" s="395">
        <v>2800</v>
      </c>
      <c r="F1050" s="373" t="s">
        <v>3033</v>
      </c>
      <c r="G1050" s="373" t="s">
        <v>3034</v>
      </c>
      <c r="H1050" s="373" t="s">
        <v>3035</v>
      </c>
      <c r="I1050" s="372" t="s">
        <v>2922</v>
      </c>
      <c r="J1050" s="372" t="s">
        <v>2923</v>
      </c>
      <c r="K1050" s="374">
        <v>4</v>
      </c>
      <c r="L1050" s="374">
        <v>12</v>
      </c>
      <c r="M1050" s="374">
        <f t="shared" si="33"/>
        <v>33600</v>
      </c>
      <c r="N1050" s="374"/>
      <c r="O1050" s="374"/>
      <c r="P1050" s="374"/>
    </row>
    <row r="1051" spans="1:16" x14ac:dyDescent="0.2">
      <c r="A1051" s="372" t="s">
        <v>2917</v>
      </c>
      <c r="B1051" s="372" t="s">
        <v>2614</v>
      </c>
      <c r="C1051" s="372" t="s">
        <v>104</v>
      </c>
      <c r="D1051" s="372" t="s">
        <v>2924</v>
      </c>
      <c r="E1051" s="395">
        <v>1800</v>
      </c>
      <c r="F1051" s="373" t="s">
        <v>3036</v>
      </c>
      <c r="G1051" s="373" t="s">
        <v>3037</v>
      </c>
      <c r="H1051" s="373" t="s">
        <v>3038</v>
      </c>
      <c r="I1051" s="372" t="s">
        <v>2944</v>
      </c>
      <c r="J1051" s="372" t="s">
        <v>2923</v>
      </c>
      <c r="K1051" s="374">
        <v>4</v>
      </c>
      <c r="L1051" s="374">
        <v>12</v>
      </c>
      <c r="M1051" s="374">
        <f t="shared" si="33"/>
        <v>21600</v>
      </c>
      <c r="N1051" s="374"/>
      <c r="O1051" s="374"/>
      <c r="P1051" s="374"/>
    </row>
    <row r="1052" spans="1:16" x14ac:dyDescent="0.2">
      <c r="A1052" s="372" t="s">
        <v>2917</v>
      </c>
      <c r="B1052" s="372" t="s">
        <v>2614</v>
      </c>
      <c r="C1052" s="372" t="s">
        <v>104</v>
      </c>
      <c r="D1052" s="372" t="s">
        <v>2924</v>
      </c>
      <c r="E1052" s="395">
        <v>3200</v>
      </c>
      <c r="F1052" s="373" t="s">
        <v>3039</v>
      </c>
      <c r="G1052" s="373" t="s">
        <v>3040</v>
      </c>
      <c r="H1052" s="373" t="s">
        <v>3041</v>
      </c>
      <c r="I1052" s="372" t="s">
        <v>2922</v>
      </c>
      <c r="J1052" s="372" t="s">
        <v>2923</v>
      </c>
      <c r="K1052" s="374">
        <v>4</v>
      </c>
      <c r="L1052" s="374">
        <v>12</v>
      </c>
      <c r="M1052" s="374">
        <f t="shared" si="33"/>
        <v>38400</v>
      </c>
      <c r="N1052" s="374"/>
      <c r="O1052" s="374"/>
      <c r="P1052" s="374"/>
    </row>
    <row r="1053" spans="1:16" x14ac:dyDescent="0.2">
      <c r="A1053" s="372" t="s">
        <v>2917</v>
      </c>
      <c r="B1053" s="372" t="s">
        <v>2614</v>
      </c>
      <c r="C1053" s="372" t="s">
        <v>104</v>
      </c>
      <c r="D1053" s="372" t="s">
        <v>2919</v>
      </c>
      <c r="E1053" s="395">
        <v>1400</v>
      </c>
      <c r="F1053" s="373" t="s">
        <v>3042</v>
      </c>
      <c r="G1053" s="373" t="s">
        <v>3043</v>
      </c>
      <c r="H1053" s="373" t="s">
        <v>1129</v>
      </c>
      <c r="I1053" s="372" t="s">
        <v>2944</v>
      </c>
      <c r="J1053" s="372" t="s">
        <v>2923</v>
      </c>
      <c r="K1053" s="374">
        <v>4</v>
      </c>
      <c r="L1053" s="374">
        <v>9</v>
      </c>
      <c r="M1053" s="374">
        <f t="shared" si="33"/>
        <v>16800</v>
      </c>
      <c r="N1053" s="374"/>
      <c r="O1053" s="374"/>
      <c r="P1053" s="374"/>
    </row>
    <row r="1054" spans="1:16" x14ac:dyDescent="0.2">
      <c r="A1054" s="372" t="s">
        <v>2917</v>
      </c>
      <c r="B1054" s="372" t="s">
        <v>2614</v>
      </c>
      <c r="C1054" s="372" t="s">
        <v>104</v>
      </c>
      <c r="D1054" s="372" t="s">
        <v>2924</v>
      </c>
      <c r="E1054" s="395">
        <v>2600</v>
      </c>
      <c r="F1054" s="373" t="s">
        <v>3044</v>
      </c>
      <c r="G1054" s="373" t="s">
        <v>3045</v>
      </c>
      <c r="H1054" s="373" t="s">
        <v>3046</v>
      </c>
      <c r="I1054" s="372" t="s">
        <v>2922</v>
      </c>
      <c r="J1054" s="372" t="s">
        <v>2923</v>
      </c>
      <c r="K1054" s="374">
        <v>4</v>
      </c>
      <c r="L1054" s="374">
        <v>12</v>
      </c>
      <c r="M1054" s="374">
        <f t="shared" si="33"/>
        <v>31200</v>
      </c>
      <c r="N1054" s="374"/>
      <c r="O1054" s="374"/>
      <c r="P1054" s="374"/>
    </row>
    <row r="1055" spans="1:16" x14ac:dyDescent="0.2">
      <c r="A1055" s="372" t="s">
        <v>2917</v>
      </c>
      <c r="B1055" s="372" t="s">
        <v>2614</v>
      </c>
      <c r="C1055" s="372" t="s">
        <v>104</v>
      </c>
      <c r="D1055" s="372" t="s">
        <v>2924</v>
      </c>
      <c r="E1055" s="395">
        <v>3600</v>
      </c>
      <c r="F1055" s="373" t="s">
        <v>3047</v>
      </c>
      <c r="G1055" s="373" t="s">
        <v>3048</v>
      </c>
      <c r="H1055" s="373" t="s">
        <v>1574</v>
      </c>
      <c r="I1055" s="372" t="s">
        <v>2922</v>
      </c>
      <c r="J1055" s="372" t="s">
        <v>2923</v>
      </c>
      <c r="K1055" s="374">
        <v>4</v>
      </c>
      <c r="L1055" s="374">
        <v>12</v>
      </c>
      <c r="M1055" s="374">
        <f t="shared" si="33"/>
        <v>43200</v>
      </c>
      <c r="N1055" s="374"/>
      <c r="O1055" s="374"/>
      <c r="P1055" s="374"/>
    </row>
    <row r="1056" spans="1:16" x14ac:dyDescent="0.2">
      <c r="A1056" s="372" t="s">
        <v>2917</v>
      </c>
      <c r="B1056" s="372" t="s">
        <v>2614</v>
      </c>
      <c r="C1056" s="372" t="s">
        <v>104</v>
      </c>
      <c r="D1056" s="372" t="s">
        <v>2924</v>
      </c>
      <c r="E1056" s="395">
        <v>2600</v>
      </c>
      <c r="F1056" s="373" t="s">
        <v>3049</v>
      </c>
      <c r="G1056" s="373" t="s">
        <v>3050</v>
      </c>
      <c r="H1056" s="373" t="s">
        <v>2307</v>
      </c>
      <c r="I1056" s="372" t="s">
        <v>2922</v>
      </c>
      <c r="J1056" s="372" t="s">
        <v>2923</v>
      </c>
      <c r="K1056" s="374">
        <v>4</v>
      </c>
      <c r="L1056" s="374">
        <v>12</v>
      </c>
      <c r="M1056" s="374">
        <f t="shared" si="33"/>
        <v>31200</v>
      </c>
      <c r="N1056" s="374"/>
      <c r="O1056" s="374"/>
      <c r="P1056" s="374"/>
    </row>
    <row r="1057" spans="1:16" x14ac:dyDescent="0.2">
      <c r="A1057" s="372" t="s">
        <v>2917</v>
      </c>
      <c r="B1057" s="372" t="s">
        <v>2614</v>
      </c>
      <c r="C1057" s="372" t="s">
        <v>104</v>
      </c>
      <c r="D1057" s="372" t="s">
        <v>2924</v>
      </c>
      <c r="E1057" s="395">
        <v>2700</v>
      </c>
      <c r="F1057" s="373" t="s">
        <v>3051</v>
      </c>
      <c r="G1057" s="373" t="s">
        <v>3052</v>
      </c>
      <c r="H1057" s="373" t="s">
        <v>794</v>
      </c>
      <c r="I1057" s="372" t="s">
        <v>2922</v>
      </c>
      <c r="J1057" s="372" t="s">
        <v>2923</v>
      </c>
      <c r="K1057" s="374">
        <v>4</v>
      </c>
      <c r="L1057" s="374">
        <v>12</v>
      </c>
      <c r="M1057" s="374">
        <f t="shared" si="33"/>
        <v>32400</v>
      </c>
      <c r="N1057" s="374"/>
      <c r="O1057" s="374"/>
      <c r="P1057" s="374"/>
    </row>
    <row r="1058" spans="1:16" x14ac:dyDescent="0.2">
      <c r="A1058" s="372" t="s">
        <v>2917</v>
      </c>
      <c r="B1058" s="372" t="s">
        <v>2614</v>
      </c>
      <c r="C1058" s="372" t="s">
        <v>104</v>
      </c>
      <c r="D1058" s="372" t="s">
        <v>2924</v>
      </c>
      <c r="E1058" s="395">
        <v>1800</v>
      </c>
      <c r="F1058" s="373" t="s">
        <v>3053</v>
      </c>
      <c r="G1058" s="373" t="s">
        <v>3054</v>
      </c>
      <c r="H1058" s="373" t="s">
        <v>1177</v>
      </c>
      <c r="I1058" s="372" t="s">
        <v>2922</v>
      </c>
      <c r="J1058" s="372" t="s">
        <v>2923</v>
      </c>
      <c r="K1058" s="374">
        <v>4</v>
      </c>
      <c r="L1058" s="374">
        <v>12</v>
      </c>
      <c r="M1058" s="374">
        <f t="shared" si="33"/>
        <v>21600</v>
      </c>
      <c r="N1058" s="374"/>
      <c r="O1058" s="374"/>
      <c r="P1058" s="374"/>
    </row>
    <row r="1059" spans="1:16" x14ac:dyDescent="0.2">
      <c r="A1059" s="372" t="s">
        <v>2917</v>
      </c>
      <c r="B1059" s="372" t="s">
        <v>2614</v>
      </c>
      <c r="C1059" s="372" t="s">
        <v>104</v>
      </c>
      <c r="D1059" s="372" t="s">
        <v>2919</v>
      </c>
      <c r="E1059" s="395">
        <v>2600</v>
      </c>
      <c r="F1059" s="373" t="s">
        <v>3055</v>
      </c>
      <c r="G1059" s="373" t="s">
        <v>3056</v>
      </c>
      <c r="H1059" s="373" t="s">
        <v>1118</v>
      </c>
      <c r="I1059" s="372" t="s">
        <v>2922</v>
      </c>
      <c r="J1059" s="372" t="s">
        <v>2923</v>
      </c>
      <c r="K1059" s="374">
        <v>4</v>
      </c>
      <c r="L1059" s="374">
        <v>12</v>
      </c>
      <c r="M1059" s="374">
        <f t="shared" si="33"/>
        <v>31200</v>
      </c>
      <c r="N1059" s="374"/>
      <c r="O1059" s="374"/>
      <c r="P1059" s="374"/>
    </row>
    <row r="1060" spans="1:16" x14ac:dyDescent="0.2">
      <c r="A1060" s="372" t="s">
        <v>2917</v>
      </c>
      <c r="B1060" s="372" t="s">
        <v>2614</v>
      </c>
      <c r="C1060" s="372" t="s">
        <v>104</v>
      </c>
      <c r="D1060" s="372" t="s">
        <v>2924</v>
      </c>
      <c r="E1060" s="395">
        <v>1400</v>
      </c>
      <c r="F1060" s="373" t="s">
        <v>3057</v>
      </c>
      <c r="G1060" s="373" t="s">
        <v>3058</v>
      </c>
      <c r="H1060" s="373" t="s">
        <v>1126</v>
      </c>
      <c r="I1060" s="372" t="s">
        <v>2944</v>
      </c>
      <c r="J1060" s="372" t="s">
        <v>2923</v>
      </c>
      <c r="K1060" s="374">
        <v>4</v>
      </c>
      <c r="L1060" s="374">
        <v>12</v>
      </c>
      <c r="M1060" s="374">
        <f t="shared" ref="M1060:M1061" si="34">+E1060*12</f>
        <v>16800</v>
      </c>
      <c r="N1060" s="374"/>
      <c r="O1060" s="374"/>
      <c r="P1060" s="374"/>
    </row>
    <row r="1061" spans="1:16" x14ac:dyDescent="0.2">
      <c r="A1061" s="372" t="s">
        <v>2917</v>
      </c>
      <c r="B1061" s="372" t="s">
        <v>2614</v>
      </c>
      <c r="C1061" s="372" t="s">
        <v>104</v>
      </c>
      <c r="D1061" s="372" t="s">
        <v>2924</v>
      </c>
      <c r="E1061" s="395">
        <v>2400</v>
      </c>
      <c r="F1061" s="373" t="s">
        <v>3059</v>
      </c>
      <c r="G1061" s="373" t="s">
        <v>3060</v>
      </c>
      <c r="H1061" s="373" t="s">
        <v>1577</v>
      </c>
      <c r="I1061" s="372" t="s">
        <v>2922</v>
      </c>
      <c r="J1061" s="372" t="s">
        <v>2923</v>
      </c>
      <c r="K1061" s="374">
        <v>4</v>
      </c>
      <c r="L1061" s="374">
        <v>12</v>
      </c>
      <c r="M1061" s="374">
        <f t="shared" si="34"/>
        <v>28800</v>
      </c>
      <c r="N1061" s="374"/>
      <c r="O1061" s="374"/>
      <c r="P1061" s="374"/>
    </row>
    <row r="1062" spans="1:16" x14ac:dyDescent="0.2">
      <c r="A1062" s="372" t="s">
        <v>2917</v>
      </c>
      <c r="B1062" s="372" t="s">
        <v>2918</v>
      </c>
      <c r="C1062" s="372" t="s">
        <v>104</v>
      </c>
      <c r="D1062" s="372" t="s">
        <v>2919</v>
      </c>
      <c r="E1062" s="395">
        <v>3000</v>
      </c>
      <c r="F1062" s="373" t="s">
        <v>2920</v>
      </c>
      <c r="G1062" s="373" t="s">
        <v>2921</v>
      </c>
      <c r="H1062" s="373" t="s">
        <v>1133</v>
      </c>
      <c r="I1062" s="372" t="s">
        <v>2922</v>
      </c>
      <c r="J1062" s="372" t="s">
        <v>2923</v>
      </c>
      <c r="K1062" s="373"/>
      <c r="L1062" s="375"/>
      <c r="M1062" s="372"/>
      <c r="N1062" s="374">
        <v>4</v>
      </c>
      <c r="O1062" s="374">
        <v>9</v>
      </c>
      <c r="P1062" s="374">
        <f>+O1062*E1062</f>
        <v>27000</v>
      </c>
    </row>
    <row r="1063" spans="1:16" x14ac:dyDescent="0.2">
      <c r="A1063" s="372" t="s">
        <v>2917</v>
      </c>
      <c r="B1063" s="372" t="s">
        <v>2918</v>
      </c>
      <c r="C1063" s="372" t="s">
        <v>104</v>
      </c>
      <c r="D1063" s="372" t="s">
        <v>2919</v>
      </c>
      <c r="E1063" s="395">
        <v>3000</v>
      </c>
      <c r="F1063" s="373" t="s">
        <v>3061</v>
      </c>
      <c r="G1063" s="373" t="s">
        <v>3062</v>
      </c>
      <c r="H1063" s="373" t="s">
        <v>1133</v>
      </c>
      <c r="I1063" s="372" t="s">
        <v>2922</v>
      </c>
      <c r="J1063" s="372" t="s">
        <v>2923</v>
      </c>
      <c r="K1063" s="373"/>
      <c r="L1063" s="375"/>
      <c r="M1063" s="372"/>
      <c r="N1063" s="374">
        <v>4</v>
      </c>
      <c r="O1063" s="374">
        <v>9</v>
      </c>
      <c r="P1063" s="374">
        <f t="shared" ref="P1063:P1126" si="35">+O1063*E1063</f>
        <v>27000</v>
      </c>
    </row>
    <row r="1064" spans="1:16" x14ac:dyDescent="0.2">
      <c r="A1064" s="372" t="s">
        <v>2917</v>
      </c>
      <c r="B1064" s="372" t="s">
        <v>2614</v>
      </c>
      <c r="C1064" s="372" t="s">
        <v>104</v>
      </c>
      <c r="D1064" s="372" t="s">
        <v>2924</v>
      </c>
      <c r="E1064" s="395">
        <v>3800</v>
      </c>
      <c r="F1064" s="373" t="s">
        <v>2925</v>
      </c>
      <c r="G1064" s="373" t="s">
        <v>2926</v>
      </c>
      <c r="H1064" s="373" t="s">
        <v>794</v>
      </c>
      <c r="I1064" s="372" t="s">
        <v>2922</v>
      </c>
      <c r="J1064" s="372" t="s">
        <v>2923</v>
      </c>
      <c r="K1064" s="373"/>
      <c r="L1064" s="375"/>
      <c r="M1064" s="372"/>
      <c r="N1064" s="374">
        <v>4</v>
      </c>
      <c r="O1064" s="374">
        <v>9</v>
      </c>
      <c r="P1064" s="374">
        <f t="shared" si="35"/>
        <v>34200</v>
      </c>
    </row>
    <row r="1065" spans="1:16" x14ac:dyDescent="0.2">
      <c r="A1065" s="372" t="s">
        <v>2917</v>
      </c>
      <c r="B1065" s="372" t="s">
        <v>2918</v>
      </c>
      <c r="C1065" s="372" t="s">
        <v>104</v>
      </c>
      <c r="D1065" s="372" t="s">
        <v>2919</v>
      </c>
      <c r="E1065" s="395">
        <v>3000</v>
      </c>
      <c r="F1065" s="373" t="s">
        <v>2927</v>
      </c>
      <c r="G1065" s="373" t="s">
        <v>2928</v>
      </c>
      <c r="H1065" s="373" t="s">
        <v>1113</v>
      </c>
      <c r="I1065" s="372" t="s">
        <v>2922</v>
      </c>
      <c r="J1065" s="372" t="s">
        <v>2923</v>
      </c>
      <c r="K1065" s="373"/>
      <c r="L1065" s="375"/>
      <c r="M1065" s="372"/>
      <c r="N1065" s="374">
        <v>4</v>
      </c>
      <c r="O1065" s="374">
        <v>9</v>
      </c>
      <c r="P1065" s="374">
        <f t="shared" si="35"/>
        <v>27000</v>
      </c>
    </row>
    <row r="1066" spans="1:16" x14ac:dyDescent="0.2">
      <c r="A1066" s="372" t="s">
        <v>2917</v>
      </c>
      <c r="B1066" s="372" t="s">
        <v>2918</v>
      </c>
      <c r="C1066" s="372" t="s">
        <v>104</v>
      </c>
      <c r="D1066" s="372" t="s">
        <v>2919</v>
      </c>
      <c r="E1066" s="395">
        <v>3000</v>
      </c>
      <c r="F1066" s="373" t="s">
        <v>2929</v>
      </c>
      <c r="G1066" s="373" t="s">
        <v>2930</v>
      </c>
      <c r="H1066" s="373" t="s">
        <v>1118</v>
      </c>
      <c r="I1066" s="372" t="s">
        <v>2922</v>
      </c>
      <c r="J1066" s="372" t="s">
        <v>2923</v>
      </c>
      <c r="K1066" s="373"/>
      <c r="L1066" s="375"/>
      <c r="M1066" s="372"/>
      <c r="N1066" s="374">
        <v>4</v>
      </c>
      <c r="O1066" s="374">
        <v>9</v>
      </c>
      <c r="P1066" s="374">
        <f t="shared" si="35"/>
        <v>27000</v>
      </c>
    </row>
    <row r="1067" spans="1:16" x14ac:dyDescent="0.2">
      <c r="A1067" s="372" t="s">
        <v>2917</v>
      </c>
      <c r="B1067" s="372" t="s">
        <v>2614</v>
      </c>
      <c r="C1067" s="372" t="s">
        <v>104</v>
      </c>
      <c r="D1067" s="372" t="s">
        <v>2919</v>
      </c>
      <c r="E1067" s="395">
        <v>2400</v>
      </c>
      <c r="F1067" s="373" t="s">
        <v>3063</v>
      </c>
      <c r="G1067" s="373" t="s">
        <v>3064</v>
      </c>
      <c r="H1067" s="373" t="s">
        <v>1133</v>
      </c>
      <c r="I1067" s="372" t="s">
        <v>2922</v>
      </c>
      <c r="J1067" s="372" t="s">
        <v>2923</v>
      </c>
      <c r="K1067" s="373"/>
      <c r="L1067" s="375"/>
      <c r="M1067" s="372"/>
      <c r="N1067" s="374">
        <v>4</v>
      </c>
      <c r="O1067" s="374">
        <v>9</v>
      </c>
      <c r="P1067" s="374">
        <f t="shared" si="35"/>
        <v>21600</v>
      </c>
    </row>
    <row r="1068" spans="1:16" x14ac:dyDescent="0.2">
      <c r="A1068" s="372" t="s">
        <v>2917</v>
      </c>
      <c r="B1068" s="372" t="s">
        <v>2614</v>
      </c>
      <c r="C1068" s="372" t="s">
        <v>104</v>
      </c>
      <c r="D1068" s="372" t="s">
        <v>2924</v>
      </c>
      <c r="E1068" s="395">
        <v>3000</v>
      </c>
      <c r="F1068" s="373" t="s">
        <v>3051</v>
      </c>
      <c r="G1068" s="373" t="s">
        <v>3052</v>
      </c>
      <c r="H1068" s="373" t="s">
        <v>794</v>
      </c>
      <c r="I1068" s="372" t="s">
        <v>2922</v>
      </c>
      <c r="J1068" s="372" t="s">
        <v>2923</v>
      </c>
      <c r="K1068" s="373"/>
      <c r="L1068" s="375"/>
      <c r="M1068" s="372"/>
      <c r="N1068" s="374">
        <v>4</v>
      </c>
      <c r="O1068" s="374">
        <v>9</v>
      </c>
      <c r="P1068" s="374">
        <f t="shared" si="35"/>
        <v>27000</v>
      </c>
    </row>
    <row r="1069" spans="1:16" x14ac:dyDescent="0.2">
      <c r="A1069" s="372" t="s">
        <v>2917</v>
      </c>
      <c r="B1069" s="372" t="s">
        <v>2918</v>
      </c>
      <c r="C1069" s="372" t="s">
        <v>104</v>
      </c>
      <c r="D1069" s="372" t="s">
        <v>2919</v>
      </c>
      <c r="E1069" s="395">
        <v>1800</v>
      </c>
      <c r="F1069" s="373" t="s">
        <v>3065</v>
      </c>
      <c r="G1069" s="373" t="s">
        <v>3066</v>
      </c>
      <c r="H1069" s="373" t="s">
        <v>1129</v>
      </c>
      <c r="I1069" s="372" t="s">
        <v>2944</v>
      </c>
      <c r="J1069" s="372" t="s">
        <v>2923</v>
      </c>
      <c r="K1069" s="373"/>
      <c r="L1069" s="375"/>
      <c r="M1069" s="372"/>
      <c r="N1069" s="374">
        <v>4</v>
      </c>
      <c r="O1069" s="374">
        <v>9</v>
      </c>
      <c r="P1069" s="374">
        <f t="shared" si="35"/>
        <v>16200</v>
      </c>
    </row>
    <row r="1070" spans="1:16" x14ac:dyDescent="0.2">
      <c r="A1070" s="372" t="s">
        <v>2917</v>
      </c>
      <c r="B1070" s="372" t="s">
        <v>2614</v>
      </c>
      <c r="C1070" s="372" t="s">
        <v>104</v>
      </c>
      <c r="D1070" s="372" t="s">
        <v>2919</v>
      </c>
      <c r="E1070" s="395">
        <v>5000</v>
      </c>
      <c r="F1070" s="373" t="s">
        <v>2933</v>
      </c>
      <c r="G1070" s="373" t="s">
        <v>2934</v>
      </c>
      <c r="H1070" s="373" t="s">
        <v>844</v>
      </c>
      <c r="I1070" s="372" t="s">
        <v>2922</v>
      </c>
      <c r="J1070" s="372" t="s">
        <v>2923</v>
      </c>
      <c r="K1070" s="373"/>
      <c r="L1070" s="375"/>
      <c r="M1070" s="372"/>
      <c r="N1070" s="374">
        <v>4</v>
      </c>
      <c r="O1070" s="374">
        <v>9</v>
      </c>
      <c r="P1070" s="374">
        <f t="shared" si="35"/>
        <v>45000</v>
      </c>
    </row>
    <row r="1071" spans="1:16" x14ac:dyDescent="0.2">
      <c r="A1071" s="372" t="s">
        <v>2917</v>
      </c>
      <c r="B1071" s="372" t="s">
        <v>2614</v>
      </c>
      <c r="C1071" s="372" t="s">
        <v>104</v>
      </c>
      <c r="D1071" s="372" t="s">
        <v>2919</v>
      </c>
      <c r="E1071" s="395">
        <v>5000</v>
      </c>
      <c r="F1071" s="373" t="s">
        <v>2937</v>
      </c>
      <c r="G1071" s="373" t="s">
        <v>2938</v>
      </c>
      <c r="H1071" s="373" t="s">
        <v>844</v>
      </c>
      <c r="I1071" s="372" t="s">
        <v>2922</v>
      </c>
      <c r="J1071" s="372" t="s">
        <v>2923</v>
      </c>
      <c r="K1071" s="373"/>
      <c r="L1071" s="375"/>
      <c r="M1071" s="372"/>
      <c r="N1071" s="374">
        <v>4</v>
      </c>
      <c r="O1071" s="374">
        <v>9</v>
      </c>
      <c r="P1071" s="374">
        <f t="shared" si="35"/>
        <v>45000</v>
      </c>
    </row>
    <row r="1072" spans="1:16" x14ac:dyDescent="0.2">
      <c r="A1072" s="372" t="s">
        <v>2917</v>
      </c>
      <c r="B1072" s="372" t="s">
        <v>2614</v>
      </c>
      <c r="C1072" s="372" t="s">
        <v>104</v>
      </c>
      <c r="D1072" s="372" t="s">
        <v>2919</v>
      </c>
      <c r="E1072" s="395">
        <v>2400</v>
      </c>
      <c r="F1072" s="373" t="s">
        <v>2939</v>
      </c>
      <c r="G1072" s="373" t="s">
        <v>2940</v>
      </c>
      <c r="H1072" s="373" t="s">
        <v>1118</v>
      </c>
      <c r="I1072" s="372" t="s">
        <v>2922</v>
      </c>
      <c r="J1072" s="372" t="s">
        <v>2923</v>
      </c>
      <c r="K1072" s="373"/>
      <c r="L1072" s="375"/>
      <c r="M1072" s="372"/>
      <c r="N1072" s="374">
        <v>4</v>
      </c>
      <c r="O1072" s="374">
        <v>9</v>
      </c>
      <c r="P1072" s="374">
        <f t="shared" si="35"/>
        <v>21600</v>
      </c>
    </row>
    <row r="1073" spans="1:16" x14ac:dyDescent="0.2">
      <c r="A1073" s="372" t="s">
        <v>2917</v>
      </c>
      <c r="B1073" s="372" t="s">
        <v>2918</v>
      </c>
      <c r="C1073" s="372" t="s">
        <v>104</v>
      </c>
      <c r="D1073" s="372" t="s">
        <v>2919</v>
      </c>
      <c r="E1073" s="395">
        <v>3400</v>
      </c>
      <c r="F1073" s="373" t="s">
        <v>3067</v>
      </c>
      <c r="G1073" s="373" t="s">
        <v>3068</v>
      </c>
      <c r="H1073" s="373" t="s">
        <v>1118</v>
      </c>
      <c r="I1073" s="372" t="s">
        <v>2944</v>
      </c>
      <c r="J1073" s="372" t="s">
        <v>2923</v>
      </c>
      <c r="K1073" s="373"/>
      <c r="L1073" s="375"/>
      <c r="M1073" s="372"/>
      <c r="N1073" s="374">
        <v>4</v>
      </c>
      <c r="O1073" s="374">
        <v>9</v>
      </c>
      <c r="P1073" s="374">
        <f t="shared" si="35"/>
        <v>30600</v>
      </c>
    </row>
    <row r="1074" spans="1:16" x14ac:dyDescent="0.2">
      <c r="A1074" s="372" t="s">
        <v>2917</v>
      </c>
      <c r="B1074" s="372" t="s">
        <v>2614</v>
      </c>
      <c r="C1074" s="372" t="s">
        <v>104</v>
      </c>
      <c r="D1074" s="372" t="s">
        <v>2919</v>
      </c>
      <c r="E1074" s="395">
        <v>1600</v>
      </c>
      <c r="F1074" s="373" t="s">
        <v>2941</v>
      </c>
      <c r="G1074" s="373" t="s">
        <v>2942</v>
      </c>
      <c r="H1074" s="373" t="s">
        <v>2943</v>
      </c>
      <c r="I1074" s="372" t="s">
        <v>2922</v>
      </c>
      <c r="J1074" s="372" t="s">
        <v>2923</v>
      </c>
      <c r="K1074" s="373"/>
      <c r="L1074" s="375"/>
      <c r="M1074" s="372"/>
      <c r="N1074" s="374">
        <v>4</v>
      </c>
      <c r="O1074" s="374">
        <v>9</v>
      </c>
      <c r="P1074" s="374">
        <f t="shared" si="35"/>
        <v>14400</v>
      </c>
    </row>
    <row r="1075" spans="1:16" x14ac:dyDescent="0.2">
      <c r="A1075" s="372" t="s">
        <v>2917</v>
      </c>
      <c r="B1075" s="372" t="s">
        <v>2918</v>
      </c>
      <c r="C1075" s="372" t="s">
        <v>104</v>
      </c>
      <c r="D1075" s="372" t="s">
        <v>2919</v>
      </c>
      <c r="E1075" s="395">
        <v>1746.39</v>
      </c>
      <c r="F1075" s="373" t="s">
        <v>2945</v>
      </c>
      <c r="G1075" s="373" t="s">
        <v>2946</v>
      </c>
      <c r="H1075" s="373" t="s">
        <v>1129</v>
      </c>
      <c r="I1075" s="372" t="s">
        <v>2922</v>
      </c>
      <c r="J1075" s="372" t="s">
        <v>2923</v>
      </c>
      <c r="K1075" s="373"/>
      <c r="L1075" s="375"/>
      <c r="M1075" s="372"/>
      <c r="N1075" s="374">
        <v>4</v>
      </c>
      <c r="O1075" s="374">
        <v>9</v>
      </c>
      <c r="P1075" s="374">
        <f t="shared" si="35"/>
        <v>15717.51</v>
      </c>
    </row>
    <row r="1076" spans="1:16" x14ac:dyDescent="0.2">
      <c r="A1076" s="372" t="s">
        <v>2917</v>
      </c>
      <c r="B1076" s="372" t="s">
        <v>2614</v>
      </c>
      <c r="C1076" s="372" t="s">
        <v>104</v>
      </c>
      <c r="D1076" s="372" t="s">
        <v>2919</v>
      </c>
      <c r="E1076" s="395">
        <v>1200</v>
      </c>
      <c r="F1076" s="373" t="s">
        <v>2947</v>
      </c>
      <c r="G1076" s="373" t="s">
        <v>2948</v>
      </c>
      <c r="H1076" s="373" t="s">
        <v>1126</v>
      </c>
      <c r="I1076" s="372" t="s">
        <v>891</v>
      </c>
      <c r="J1076" s="372" t="s">
        <v>2923</v>
      </c>
      <c r="K1076" s="373"/>
      <c r="L1076" s="375"/>
      <c r="M1076" s="372"/>
      <c r="N1076" s="374">
        <v>4</v>
      </c>
      <c r="O1076" s="374">
        <v>9</v>
      </c>
      <c r="P1076" s="374">
        <f t="shared" si="35"/>
        <v>10800</v>
      </c>
    </row>
    <row r="1077" spans="1:16" x14ac:dyDescent="0.2">
      <c r="A1077" s="372" t="s">
        <v>2917</v>
      </c>
      <c r="B1077" s="372" t="s">
        <v>2614</v>
      </c>
      <c r="C1077" s="372" t="s">
        <v>104</v>
      </c>
      <c r="D1077" s="372" t="s">
        <v>2919</v>
      </c>
      <c r="E1077" s="395">
        <v>1400</v>
      </c>
      <c r="F1077" s="373" t="s">
        <v>2949</v>
      </c>
      <c r="G1077" s="373" t="s">
        <v>2950</v>
      </c>
      <c r="H1077" s="373" t="s">
        <v>1193</v>
      </c>
      <c r="I1077" s="372" t="s">
        <v>2944</v>
      </c>
      <c r="J1077" s="372" t="s">
        <v>2923</v>
      </c>
      <c r="K1077" s="373"/>
      <c r="L1077" s="375"/>
      <c r="M1077" s="372"/>
      <c r="N1077" s="374">
        <v>4</v>
      </c>
      <c r="O1077" s="374">
        <v>9</v>
      </c>
      <c r="P1077" s="374">
        <f t="shared" si="35"/>
        <v>12600</v>
      </c>
    </row>
    <row r="1078" spans="1:16" x14ac:dyDescent="0.2">
      <c r="A1078" s="372" t="s">
        <v>2917</v>
      </c>
      <c r="B1078" s="372" t="s">
        <v>2614</v>
      </c>
      <c r="C1078" s="372" t="s">
        <v>104</v>
      </c>
      <c r="D1078" s="372" t="s">
        <v>2919</v>
      </c>
      <c r="E1078" s="395">
        <v>1400</v>
      </c>
      <c r="F1078" s="373" t="s">
        <v>2951</v>
      </c>
      <c r="G1078" s="373" t="s">
        <v>2952</v>
      </c>
      <c r="H1078" s="373" t="s">
        <v>1193</v>
      </c>
      <c r="I1078" s="372" t="s">
        <v>2944</v>
      </c>
      <c r="J1078" s="372" t="s">
        <v>2923</v>
      </c>
      <c r="K1078" s="373"/>
      <c r="L1078" s="375"/>
      <c r="M1078" s="372"/>
      <c r="N1078" s="374">
        <v>4</v>
      </c>
      <c r="O1078" s="374">
        <v>9</v>
      </c>
      <c r="P1078" s="374">
        <f t="shared" si="35"/>
        <v>12600</v>
      </c>
    </row>
    <row r="1079" spans="1:16" x14ac:dyDescent="0.2">
      <c r="A1079" s="372" t="s">
        <v>2917</v>
      </c>
      <c r="B1079" s="372" t="s">
        <v>2918</v>
      </c>
      <c r="C1079" s="372" t="s">
        <v>104</v>
      </c>
      <c r="D1079" s="372" t="s">
        <v>2919</v>
      </c>
      <c r="E1079" s="395">
        <v>1800</v>
      </c>
      <c r="F1079" s="373" t="s">
        <v>3069</v>
      </c>
      <c r="G1079" s="373" t="s">
        <v>3070</v>
      </c>
      <c r="H1079" s="373" t="s">
        <v>1129</v>
      </c>
      <c r="I1079" s="372" t="s">
        <v>2922</v>
      </c>
      <c r="J1079" s="372" t="s">
        <v>2923</v>
      </c>
      <c r="K1079" s="373"/>
      <c r="L1079" s="375"/>
      <c r="M1079" s="372"/>
      <c r="N1079" s="374">
        <v>4</v>
      </c>
      <c r="O1079" s="374">
        <v>9</v>
      </c>
      <c r="P1079" s="374">
        <f t="shared" si="35"/>
        <v>16200</v>
      </c>
    </row>
    <row r="1080" spans="1:16" x14ac:dyDescent="0.2">
      <c r="A1080" s="372" t="s">
        <v>2917</v>
      </c>
      <c r="B1080" s="372" t="s">
        <v>2614</v>
      </c>
      <c r="C1080" s="372" t="s">
        <v>104</v>
      </c>
      <c r="D1080" s="372" t="s">
        <v>2919</v>
      </c>
      <c r="E1080" s="395">
        <v>1200</v>
      </c>
      <c r="F1080" s="373" t="s">
        <v>2953</v>
      </c>
      <c r="G1080" s="373" t="s">
        <v>2954</v>
      </c>
      <c r="H1080" s="373" t="s">
        <v>1126</v>
      </c>
      <c r="I1080" s="372" t="s">
        <v>2922</v>
      </c>
      <c r="J1080" s="372" t="s">
        <v>2923</v>
      </c>
      <c r="K1080" s="373"/>
      <c r="L1080" s="375"/>
      <c r="M1080" s="372"/>
      <c r="N1080" s="374">
        <v>4</v>
      </c>
      <c r="O1080" s="374">
        <v>9</v>
      </c>
      <c r="P1080" s="374">
        <f t="shared" si="35"/>
        <v>10800</v>
      </c>
    </row>
    <row r="1081" spans="1:16" x14ac:dyDescent="0.2">
      <c r="A1081" s="372" t="s">
        <v>2917</v>
      </c>
      <c r="B1081" s="372" t="s">
        <v>2918</v>
      </c>
      <c r="C1081" s="372" t="s">
        <v>104</v>
      </c>
      <c r="D1081" s="372" t="s">
        <v>2919</v>
      </c>
      <c r="E1081" s="395">
        <v>1200</v>
      </c>
      <c r="F1081" s="373" t="s">
        <v>2955</v>
      </c>
      <c r="G1081" s="373" t="s">
        <v>2956</v>
      </c>
      <c r="H1081" s="373" t="s">
        <v>2957</v>
      </c>
      <c r="I1081" s="372" t="s">
        <v>2944</v>
      </c>
      <c r="J1081" s="372" t="s">
        <v>2923</v>
      </c>
      <c r="K1081" s="373"/>
      <c r="L1081" s="375"/>
      <c r="M1081" s="372"/>
      <c r="N1081" s="374">
        <v>4</v>
      </c>
      <c r="O1081" s="374">
        <v>9</v>
      </c>
      <c r="P1081" s="374">
        <f t="shared" si="35"/>
        <v>10800</v>
      </c>
    </row>
    <row r="1082" spans="1:16" x14ac:dyDescent="0.2">
      <c r="A1082" s="372" t="s">
        <v>2917</v>
      </c>
      <c r="B1082" s="372" t="s">
        <v>2614</v>
      </c>
      <c r="C1082" s="372" t="s">
        <v>104</v>
      </c>
      <c r="D1082" s="372" t="s">
        <v>2919</v>
      </c>
      <c r="E1082" s="395">
        <v>2400</v>
      </c>
      <c r="F1082" s="373" t="s">
        <v>2960</v>
      </c>
      <c r="G1082" s="373" t="s">
        <v>2961</v>
      </c>
      <c r="H1082" s="373" t="s">
        <v>1113</v>
      </c>
      <c r="I1082" s="372" t="s">
        <v>2922</v>
      </c>
      <c r="J1082" s="372" t="s">
        <v>2923</v>
      </c>
      <c r="K1082" s="373"/>
      <c r="L1082" s="375"/>
      <c r="M1082" s="372"/>
      <c r="N1082" s="374">
        <v>4</v>
      </c>
      <c r="O1082" s="374">
        <v>9</v>
      </c>
      <c r="P1082" s="374">
        <f t="shared" si="35"/>
        <v>21600</v>
      </c>
    </row>
    <row r="1083" spans="1:16" x14ac:dyDescent="0.2">
      <c r="A1083" s="372" t="s">
        <v>2917</v>
      </c>
      <c r="B1083" s="372" t="s">
        <v>2918</v>
      </c>
      <c r="C1083" s="372" t="s">
        <v>104</v>
      </c>
      <c r="D1083" s="372" t="s">
        <v>2919</v>
      </c>
      <c r="E1083" s="395">
        <v>1800</v>
      </c>
      <c r="F1083" s="373" t="s">
        <v>3071</v>
      </c>
      <c r="G1083" s="373" t="s">
        <v>3072</v>
      </c>
      <c r="H1083" s="373" t="s">
        <v>1129</v>
      </c>
      <c r="I1083" s="372" t="s">
        <v>2944</v>
      </c>
      <c r="J1083" s="372" t="s">
        <v>2923</v>
      </c>
      <c r="K1083" s="373"/>
      <c r="L1083" s="375"/>
      <c r="M1083" s="372"/>
      <c r="N1083" s="374">
        <v>4</v>
      </c>
      <c r="O1083" s="374">
        <v>9</v>
      </c>
      <c r="P1083" s="374">
        <f t="shared" si="35"/>
        <v>16200</v>
      </c>
    </row>
    <row r="1084" spans="1:16" x14ac:dyDescent="0.2">
      <c r="A1084" s="372" t="s">
        <v>2917</v>
      </c>
      <c r="B1084" s="372" t="s">
        <v>2918</v>
      </c>
      <c r="C1084" s="372" t="s">
        <v>104</v>
      </c>
      <c r="D1084" s="372" t="s">
        <v>2919</v>
      </c>
      <c r="E1084" s="395">
        <v>1800</v>
      </c>
      <c r="F1084" s="373" t="s">
        <v>2962</v>
      </c>
      <c r="G1084" s="373" t="s">
        <v>2963</v>
      </c>
      <c r="H1084" s="373" t="s">
        <v>1129</v>
      </c>
      <c r="I1084" s="372" t="s">
        <v>2944</v>
      </c>
      <c r="J1084" s="372" t="s">
        <v>2923</v>
      </c>
      <c r="K1084" s="373"/>
      <c r="L1084" s="375"/>
      <c r="M1084" s="372"/>
      <c r="N1084" s="374">
        <v>4</v>
      </c>
      <c r="O1084" s="374">
        <v>9</v>
      </c>
      <c r="P1084" s="374">
        <f t="shared" si="35"/>
        <v>16200</v>
      </c>
    </row>
    <row r="1085" spans="1:16" x14ac:dyDescent="0.2">
      <c r="A1085" s="372" t="s">
        <v>2917</v>
      </c>
      <c r="B1085" s="372" t="s">
        <v>2614</v>
      </c>
      <c r="C1085" s="372" t="s">
        <v>104</v>
      </c>
      <c r="D1085" s="372" t="s">
        <v>2919</v>
      </c>
      <c r="E1085" s="395">
        <v>1600</v>
      </c>
      <c r="F1085" s="373" t="s">
        <v>2964</v>
      </c>
      <c r="G1085" s="373" t="s">
        <v>2965</v>
      </c>
      <c r="H1085" s="373" t="s">
        <v>2896</v>
      </c>
      <c r="I1085" s="372" t="s">
        <v>2944</v>
      </c>
      <c r="J1085" s="372" t="s">
        <v>2923</v>
      </c>
      <c r="K1085" s="373"/>
      <c r="L1085" s="375"/>
      <c r="M1085" s="372"/>
      <c r="N1085" s="374">
        <v>4</v>
      </c>
      <c r="O1085" s="374">
        <v>9</v>
      </c>
      <c r="P1085" s="374">
        <f t="shared" si="35"/>
        <v>14400</v>
      </c>
    </row>
    <row r="1086" spans="1:16" x14ac:dyDescent="0.2">
      <c r="A1086" s="372" t="s">
        <v>2917</v>
      </c>
      <c r="B1086" s="372" t="s">
        <v>2918</v>
      </c>
      <c r="C1086" s="372" t="s">
        <v>104</v>
      </c>
      <c r="D1086" s="372" t="s">
        <v>2919</v>
      </c>
      <c r="E1086" s="395">
        <v>886.67</v>
      </c>
      <c r="F1086" s="373" t="s">
        <v>2966</v>
      </c>
      <c r="G1086" s="373" t="s">
        <v>2967</v>
      </c>
      <c r="H1086" s="373" t="s">
        <v>1389</v>
      </c>
      <c r="I1086" s="372" t="s">
        <v>2944</v>
      </c>
      <c r="J1086" s="372" t="s">
        <v>2923</v>
      </c>
      <c r="K1086" s="373"/>
      <c r="L1086" s="375"/>
      <c r="M1086" s="372"/>
      <c r="N1086" s="374">
        <v>4</v>
      </c>
      <c r="O1086" s="374">
        <v>9</v>
      </c>
      <c r="P1086" s="374">
        <f t="shared" si="35"/>
        <v>7980.03</v>
      </c>
    </row>
    <row r="1087" spans="1:16" x14ac:dyDescent="0.2">
      <c r="A1087" s="372" t="s">
        <v>2917</v>
      </c>
      <c r="B1087" s="372" t="s">
        <v>2614</v>
      </c>
      <c r="C1087" s="372" t="s">
        <v>104</v>
      </c>
      <c r="D1087" s="372" t="s">
        <v>2919</v>
      </c>
      <c r="E1087" s="395">
        <v>1400</v>
      </c>
      <c r="F1087" s="373" t="s">
        <v>2968</v>
      </c>
      <c r="G1087" s="373" t="s">
        <v>2969</v>
      </c>
      <c r="H1087" s="373" t="s">
        <v>1193</v>
      </c>
      <c r="I1087" s="372" t="s">
        <v>2944</v>
      </c>
      <c r="J1087" s="372" t="s">
        <v>2923</v>
      </c>
      <c r="K1087" s="373"/>
      <c r="L1087" s="375"/>
      <c r="M1087" s="372"/>
      <c r="N1087" s="374">
        <v>4</v>
      </c>
      <c r="O1087" s="374">
        <v>9</v>
      </c>
      <c r="P1087" s="374">
        <f t="shared" si="35"/>
        <v>12600</v>
      </c>
    </row>
    <row r="1088" spans="1:16" x14ac:dyDescent="0.2">
      <c r="A1088" s="372" t="s">
        <v>2917</v>
      </c>
      <c r="B1088" s="372" t="s">
        <v>2614</v>
      </c>
      <c r="C1088" s="372" t="s">
        <v>104</v>
      </c>
      <c r="D1088" s="372" t="s">
        <v>2919</v>
      </c>
      <c r="E1088" s="395">
        <v>2400</v>
      </c>
      <c r="F1088" s="373" t="s">
        <v>2970</v>
      </c>
      <c r="G1088" s="373" t="s">
        <v>2971</v>
      </c>
      <c r="H1088" s="373" t="s">
        <v>1118</v>
      </c>
      <c r="I1088" s="372" t="s">
        <v>2922</v>
      </c>
      <c r="J1088" s="372" t="s">
        <v>2923</v>
      </c>
      <c r="K1088" s="373"/>
      <c r="L1088" s="375"/>
      <c r="M1088" s="372"/>
      <c r="N1088" s="374">
        <v>4</v>
      </c>
      <c r="O1088" s="374">
        <v>9</v>
      </c>
      <c r="P1088" s="374">
        <f t="shared" si="35"/>
        <v>21600</v>
      </c>
    </row>
    <row r="1089" spans="1:16" x14ac:dyDescent="0.2">
      <c r="A1089" s="372" t="s">
        <v>2917</v>
      </c>
      <c r="B1089" s="372" t="s">
        <v>2614</v>
      </c>
      <c r="C1089" s="372" t="s">
        <v>104</v>
      </c>
      <c r="D1089" s="372" t="s">
        <v>2919</v>
      </c>
      <c r="E1089" s="395">
        <v>1700</v>
      </c>
      <c r="F1089" s="373" t="s">
        <v>2972</v>
      </c>
      <c r="G1089" s="373" t="s">
        <v>2973</v>
      </c>
      <c r="H1089" s="373" t="s">
        <v>1129</v>
      </c>
      <c r="I1089" s="372" t="s">
        <v>2944</v>
      </c>
      <c r="J1089" s="372" t="s">
        <v>2923</v>
      </c>
      <c r="K1089" s="373"/>
      <c r="L1089" s="375"/>
      <c r="M1089" s="372"/>
      <c r="N1089" s="374">
        <v>4</v>
      </c>
      <c r="O1089" s="374">
        <v>9</v>
      </c>
      <c r="P1089" s="374">
        <f t="shared" si="35"/>
        <v>15300</v>
      </c>
    </row>
    <row r="1090" spans="1:16" x14ac:dyDescent="0.2">
      <c r="A1090" s="372" t="s">
        <v>2917</v>
      </c>
      <c r="B1090" s="372" t="s">
        <v>2614</v>
      </c>
      <c r="C1090" s="372" t="s">
        <v>104</v>
      </c>
      <c r="D1090" s="372" t="s">
        <v>2919</v>
      </c>
      <c r="E1090" s="395">
        <v>963.33</v>
      </c>
      <c r="F1090" s="373" t="s">
        <v>2974</v>
      </c>
      <c r="G1090" s="373" t="s">
        <v>2975</v>
      </c>
      <c r="H1090" s="373" t="s">
        <v>1129</v>
      </c>
      <c r="I1090" s="372" t="s">
        <v>2944</v>
      </c>
      <c r="J1090" s="372" t="s">
        <v>2923</v>
      </c>
      <c r="K1090" s="373"/>
      <c r="L1090" s="375"/>
      <c r="M1090" s="372"/>
      <c r="N1090" s="374">
        <v>4</v>
      </c>
      <c r="O1090" s="374">
        <v>9</v>
      </c>
      <c r="P1090" s="374">
        <f t="shared" si="35"/>
        <v>8669.9700000000012</v>
      </c>
    </row>
    <row r="1091" spans="1:16" x14ac:dyDescent="0.2">
      <c r="A1091" s="372" t="s">
        <v>2917</v>
      </c>
      <c r="B1091" s="372" t="s">
        <v>2918</v>
      </c>
      <c r="C1091" s="372" t="s">
        <v>104</v>
      </c>
      <c r="D1091" s="372" t="s">
        <v>2919</v>
      </c>
      <c r="E1091" s="395">
        <v>1800</v>
      </c>
      <c r="F1091" s="373" t="s">
        <v>3073</v>
      </c>
      <c r="G1091" s="373" t="s">
        <v>3074</v>
      </c>
      <c r="H1091" s="373" t="s">
        <v>2896</v>
      </c>
      <c r="I1091" s="372" t="s">
        <v>2944</v>
      </c>
      <c r="J1091" s="372" t="s">
        <v>2923</v>
      </c>
      <c r="K1091" s="373"/>
      <c r="L1091" s="375"/>
      <c r="M1091" s="372"/>
      <c r="N1091" s="374">
        <v>4</v>
      </c>
      <c r="O1091" s="374">
        <v>9</v>
      </c>
      <c r="P1091" s="374">
        <f t="shared" si="35"/>
        <v>16200</v>
      </c>
    </row>
    <row r="1092" spans="1:16" x14ac:dyDescent="0.2">
      <c r="A1092" s="372" t="s">
        <v>2917</v>
      </c>
      <c r="B1092" s="372" t="s">
        <v>2614</v>
      </c>
      <c r="C1092" s="372" t="s">
        <v>104</v>
      </c>
      <c r="D1092" s="372" t="s">
        <v>2919</v>
      </c>
      <c r="E1092" s="395">
        <v>1400</v>
      </c>
      <c r="F1092" s="373" t="s">
        <v>2976</v>
      </c>
      <c r="G1092" s="373" t="s">
        <v>2977</v>
      </c>
      <c r="H1092" s="373" t="s">
        <v>1129</v>
      </c>
      <c r="I1092" s="372" t="s">
        <v>2944</v>
      </c>
      <c r="J1092" s="372" t="s">
        <v>2923</v>
      </c>
      <c r="K1092" s="373"/>
      <c r="L1092" s="375"/>
      <c r="M1092" s="372"/>
      <c r="N1092" s="374">
        <v>4</v>
      </c>
      <c r="O1092" s="374">
        <v>9</v>
      </c>
      <c r="P1092" s="374">
        <f t="shared" si="35"/>
        <v>12600</v>
      </c>
    </row>
    <row r="1093" spans="1:16" x14ac:dyDescent="0.2">
      <c r="A1093" s="372" t="s">
        <v>2917</v>
      </c>
      <c r="B1093" s="372" t="s">
        <v>2918</v>
      </c>
      <c r="C1093" s="372" t="s">
        <v>104</v>
      </c>
      <c r="D1093" s="372" t="s">
        <v>2919</v>
      </c>
      <c r="E1093" s="395">
        <v>1800</v>
      </c>
      <c r="F1093" s="373" t="s">
        <v>3075</v>
      </c>
      <c r="G1093" s="373" t="s">
        <v>3076</v>
      </c>
      <c r="H1093" s="373" t="s">
        <v>1129</v>
      </c>
      <c r="I1093" s="372" t="s">
        <v>2944</v>
      </c>
      <c r="J1093" s="372" t="s">
        <v>2923</v>
      </c>
      <c r="K1093" s="373"/>
      <c r="L1093" s="375"/>
      <c r="M1093" s="372"/>
      <c r="N1093" s="374">
        <v>4</v>
      </c>
      <c r="O1093" s="374">
        <v>9</v>
      </c>
      <c r="P1093" s="374">
        <f t="shared" si="35"/>
        <v>16200</v>
      </c>
    </row>
    <row r="1094" spans="1:16" x14ac:dyDescent="0.2">
      <c r="A1094" s="372" t="s">
        <v>2917</v>
      </c>
      <c r="B1094" s="372" t="s">
        <v>2614</v>
      </c>
      <c r="C1094" s="372" t="s">
        <v>104</v>
      </c>
      <c r="D1094" s="372" t="s">
        <v>2919</v>
      </c>
      <c r="E1094" s="395">
        <v>2400</v>
      </c>
      <c r="F1094" s="373" t="s">
        <v>2978</v>
      </c>
      <c r="G1094" s="373" t="s">
        <v>2979</v>
      </c>
      <c r="H1094" s="373" t="s">
        <v>1118</v>
      </c>
      <c r="I1094" s="372" t="s">
        <v>2922</v>
      </c>
      <c r="J1094" s="372" t="s">
        <v>2923</v>
      </c>
      <c r="K1094" s="373"/>
      <c r="L1094" s="375"/>
      <c r="M1094" s="372"/>
      <c r="N1094" s="374">
        <v>4</v>
      </c>
      <c r="O1094" s="374">
        <v>9</v>
      </c>
      <c r="P1094" s="374">
        <f t="shared" si="35"/>
        <v>21600</v>
      </c>
    </row>
    <row r="1095" spans="1:16" x14ac:dyDescent="0.2">
      <c r="A1095" s="372" t="s">
        <v>2917</v>
      </c>
      <c r="B1095" s="372" t="s">
        <v>2918</v>
      </c>
      <c r="C1095" s="372" t="s">
        <v>104</v>
      </c>
      <c r="D1095" s="372" t="s">
        <v>2919</v>
      </c>
      <c r="E1095" s="395">
        <v>7000</v>
      </c>
      <c r="F1095" s="373" t="s">
        <v>3077</v>
      </c>
      <c r="G1095" s="373" t="s">
        <v>3078</v>
      </c>
      <c r="H1095" s="373" t="s">
        <v>844</v>
      </c>
      <c r="I1095" s="372" t="s">
        <v>2922</v>
      </c>
      <c r="J1095" s="372" t="s">
        <v>2923</v>
      </c>
      <c r="K1095" s="373"/>
      <c r="L1095" s="375"/>
      <c r="M1095" s="372"/>
      <c r="N1095" s="374">
        <v>4</v>
      </c>
      <c r="O1095" s="374">
        <v>9</v>
      </c>
      <c r="P1095" s="374">
        <f t="shared" si="35"/>
        <v>63000</v>
      </c>
    </row>
    <row r="1096" spans="1:16" x14ac:dyDescent="0.2">
      <c r="A1096" s="372" t="s">
        <v>2917</v>
      </c>
      <c r="B1096" s="372" t="s">
        <v>2918</v>
      </c>
      <c r="C1096" s="372" t="s">
        <v>104</v>
      </c>
      <c r="D1096" s="372" t="s">
        <v>2919</v>
      </c>
      <c r="E1096" s="395">
        <v>1800</v>
      </c>
      <c r="F1096" s="373" t="s">
        <v>3079</v>
      </c>
      <c r="G1096" s="373" t="s">
        <v>3080</v>
      </c>
      <c r="H1096" s="373" t="s">
        <v>2896</v>
      </c>
      <c r="I1096" s="372" t="s">
        <v>2944</v>
      </c>
      <c r="J1096" s="372" t="s">
        <v>2923</v>
      </c>
      <c r="K1096" s="373"/>
      <c r="L1096" s="375"/>
      <c r="M1096" s="372"/>
      <c r="N1096" s="374">
        <v>4</v>
      </c>
      <c r="O1096" s="374">
        <v>9</v>
      </c>
      <c r="P1096" s="374">
        <f t="shared" si="35"/>
        <v>16200</v>
      </c>
    </row>
    <row r="1097" spans="1:16" x14ac:dyDescent="0.2">
      <c r="A1097" s="372" t="s">
        <v>2917</v>
      </c>
      <c r="B1097" s="372" t="s">
        <v>2614</v>
      </c>
      <c r="C1097" s="372" t="s">
        <v>104</v>
      </c>
      <c r="D1097" s="372" t="s">
        <v>2919</v>
      </c>
      <c r="E1097" s="395">
        <v>2600</v>
      </c>
      <c r="F1097" s="373" t="s">
        <v>3081</v>
      </c>
      <c r="G1097" s="373" t="s">
        <v>3082</v>
      </c>
      <c r="H1097" s="373" t="s">
        <v>1113</v>
      </c>
      <c r="I1097" s="372" t="s">
        <v>2922</v>
      </c>
      <c r="J1097" s="372" t="s">
        <v>2923</v>
      </c>
      <c r="K1097" s="373"/>
      <c r="L1097" s="375"/>
      <c r="M1097" s="372"/>
      <c r="N1097" s="374">
        <v>4</v>
      </c>
      <c r="O1097" s="374">
        <v>9</v>
      </c>
      <c r="P1097" s="374">
        <f t="shared" si="35"/>
        <v>23400</v>
      </c>
    </row>
    <row r="1098" spans="1:16" x14ac:dyDescent="0.2">
      <c r="A1098" s="372" t="s">
        <v>2917</v>
      </c>
      <c r="B1098" s="372" t="s">
        <v>2918</v>
      </c>
      <c r="C1098" s="372" t="s">
        <v>104</v>
      </c>
      <c r="D1098" s="372" t="s">
        <v>2919</v>
      </c>
      <c r="E1098" s="395">
        <v>3000</v>
      </c>
      <c r="F1098" s="373" t="s">
        <v>2980</v>
      </c>
      <c r="G1098" s="373" t="s">
        <v>2981</v>
      </c>
      <c r="H1098" s="373" t="s">
        <v>1133</v>
      </c>
      <c r="I1098" s="372" t="s">
        <v>2922</v>
      </c>
      <c r="J1098" s="372" t="s">
        <v>2923</v>
      </c>
      <c r="K1098" s="373"/>
      <c r="L1098" s="375"/>
      <c r="M1098" s="372"/>
      <c r="N1098" s="374">
        <v>4</v>
      </c>
      <c r="O1098" s="374">
        <v>9</v>
      </c>
      <c r="P1098" s="374">
        <f t="shared" si="35"/>
        <v>27000</v>
      </c>
    </row>
    <row r="1099" spans="1:16" x14ac:dyDescent="0.2">
      <c r="A1099" s="372" t="s">
        <v>2917</v>
      </c>
      <c r="B1099" s="372" t="s">
        <v>2918</v>
      </c>
      <c r="C1099" s="372" t="s">
        <v>104</v>
      </c>
      <c r="D1099" s="372" t="s">
        <v>2919</v>
      </c>
      <c r="E1099" s="395">
        <v>3400</v>
      </c>
      <c r="F1099" s="373" t="s">
        <v>3083</v>
      </c>
      <c r="G1099" s="373" t="s">
        <v>3084</v>
      </c>
      <c r="H1099" s="373" t="s">
        <v>1118</v>
      </c>
      <c r="I1099" s="372" t="s">
        <v>2922</v>
      </c>
      <c r="J1099" s="372" t="s">
        <v>2923</v>
      </c>
      <c r="K1099" s="373"/>
      <c r="L1099" s="375"/>
      <c r="M1099" s="372"/>
      <c r="N1099" s="374">
        <v>4</v>
      </c>
      <c r="O1099" s="374">
        <v>9</v>
      </c>
      <c r="P1099" s="374">
        <f t="shared" si="35"/>
        <v>30600</v>
      </c>
    </row>
    <row r="1100" spans="1:16" x14ac:dyDescent="0.2">
      <c r="A1100" s="372" t="s">
        <v>2917</v>
      </c>
      <c r="B1100" s="372" t="s">
        <v>2918</v>
      </c>
      <c r="C1100" s="372" t="s">
        <v>104</v>
      </c>
      <c r="D1100" s="372" t="s">
        <v>2919</v>
      </c>
      <c r="E1100" s="395">
        <v>3000</v>
      </c>
      <c r="F1100" s="373" t="s">
        <v>3085</v>
      </c>
      <c r="G1100" s="373" t="s">
        <v>3086</v>
      </c>
      <c r="H1100" s="373" t="s">
        <v>1118</v>
      </c>
      <c r="I1100" s="372" t="s">
        <v>2922</v>
      </c>
      <c r="J1100" s="372" t="s">
        <v>2923</v>
      </c>
      <c r="K1100" s="373"/>
      <c r="L1100" s="375"/>
      <c r="M1100" s="372"/>
      <c r="N1100" s="374">
        <v>4</v>
      </c>
      <c r="O1100" s="374">
        <v>9</v>
      </c>
      <c r="P1100" s="374">
        <f t="shared" si="35"/>
        <v>27000</v>
      </c>
    </row>
    <row r="1101" spans="1:16" x14ac:dyDescent="0.2">
      <c r="A1101" s="372" t="s">
        <v>2917</v>
      </c>
      <c r="B1101" s="372" t="s">
        <v>2918</v>
      </c>
      <c r="C1101" s="372" t="s">
        <v>104</v>
      </c>
      <c r="D1101" s="372" t="s">
        <v>2919</v>
      </c>
      <c r="E1101" s="395">
        <v>3400</v>
      </c>
      <c r="F1101" s="373" t="s">
        <v>3087</v>
      </c>
      <c r="G1101" s="373" t="s">
        <v>3088</v>
      </c>
      <c r="H1101" s="373" t="s">
        <v>1118</v>
      </c>
      <c r="I1101" s="372" t="s">
        <v>2922</v>
      </c>
      <c r="J1101" s="372" t="s">
        <v>2923</v>
      </c>
      <c r="K1101" s="373"/>
      <c r="L1101" s="375"/>
      <c r="M1101" s="372"/>
      <c r="N1101" s="374">
        <v>4</v>
      </c>
      <c r="O1101" s="374">
        <v>9</v>
      </c>
      <c r="P1101" s="374">
        <f t="shared" si="35"/>
        <v>30600</v>
      </c>
    </row>
    <row r="1102" spans="1:16" x14ac:dyDescent="0.2">
      <c r="A1102" s="372" t="s">
        <v>2917</v>
      </c>
      <c r="B1102" s="372" t="s">
        <v>2614</v>
      </c>
      <c r="C1102" s="372" t="s">
        <v>104</v>
      </c>
      <c r="D1102" s="372" t="s">
        <v>2919</v>
      </c>
      <c r="E1102" s="395">
        <v>2400</v>
      </c>
      <c r="F1102" s="373" t="s">
        <v>2988</v>
      </c>
      <c r="G1102" s="373" t="s">
        <v>2989</v>
      </c>
      <c r="H1102" s="373" t="s">
        <v>1133</v>
      </c>
      <c r="I1102" s="372" t="s">
        <v>2922</v>
      </c>
      <c r="J1102" s="372" t="s">
        <v>2923</v>
      </c>
      <c r="K1102" s="373"/>
      <c r="L1102" s="375"/>
      <c r="M1102" s="372"/>
      <c r="N1102" s="374">
        <v>4</v>
      </c>
      <c r="O1102" s="374">
        <v>9</v>
      </c>
      <c r="P1102" s="374">
        <f t="shared" si="35"/>
        <v>21600</v>
      </c>
    </row>
    <row r="1103" spans="1:16" x14ac:dyDescent="0.2">
      <c r="A1103" s="372" t="s">
        <v>2917</v>
      </c>
      <c r="B1103" s="372" t="s">
        <v>2614</v>
      </c>
      <c r="C1103" s="372" t="s">
        <v>104</v>
      </c>
      <c r="D1103" s="372" t="s">
        <v>2919</v>
      </c>
      <c r="E1103" s="395">
        <v>1400</v>
      </c>
      <c r="F1103" s="373" t="s">
        <v>2990</v>
      </c>
      <c r="G1103" s="373" t="s">
        <v>2991</v>
      </c>
      <c r="H1103" s="373" t="s">
        <v>1193</v>
      </c>
      <c r="I1103" s="372" t="s">
        <v>2944</v>
      </c>
      <c r="J1103" s="372" t="s">
        <v>2923</v>
      </c>
      <c r="K1103" s="373"/>
      <c r="L1103" s="375"/>
      <c r="M1103" s="372"/>
      <c r="N1103" s="374">
        <v>4</v>
      </c>
      <c r="O1103" s="374">
        <v>9</v>
      </c>
      <c r="P1103" s="374">
        <f t="shared" si="35"/>
        <v>12600</v>
      </c>
    </row>
    <row r="1104" spans="1:16" x14ac:dyDescent="0.2">
      <c r="A1104" s="372" t="s">
        <v>2917</v>
      </c>
      <c r="B1104" s="372" t="s">
        <v>2918</v>
      </c>
      <c r="C1104" s="372" t="s">
        <v>104</v>
      </c>
      <c r="D1104" s="372" t="s">
        <v>2919</v>
      </c>
      <c r="E1104" s="395">
        <v>1800</v>
      </c>
      <c r="F1104" s="373" t="s">
        <v>3089</v>
      </c>
      <c r="G1104" s="373" t="s">
        <v>3090</v>
      </c>
      <c r="H1104" s="373" t="s">
        <v>2896</v>
      </c>
      <c r="I1104" s="372" t="s">
        <v>2944</v>
      </c>
      <c r="J1104" s="372" t="s">
        <v>2923</v>
      </c>
      <c r="K1104" s="373"/>
      <c r="L1104" s="375"/>
      <c r="M1104" s="372"/>
      <c r="N1104" s="374">
        <v>4</v>
      </c>
      <c r="O1104" s="374">
        <v>9</v>
      </c>
      <c r="P1104" s="374">
        <f t="shared" si="35"/>
        <v>16200</v>
      </c>
    </row>
    <row r="1105" spans="1:16" x14ac:dyDescent="0.2">
      <c r="A1105" s="372" t="s">
        <v>2917</v>
      </c>
      <c r="B1105" s="372" t="s">
        <v>2614</v>
      </c>
      <c r="C1105" s="372" t="s">
        <v>104</v>
      </c>
      <c r="D1105" s="372" t="s">
        <v>2919</v>
      </c>
      <c r="E1105" s="395">
        <v>1400</v>
      </c>
      <c r="F1105" s="373" t="s">
        <v>2992</v>
      </c>
      <c r="G1105" s="373" t="s">
        <v>2993</v>
      </c>
      <c r="H1105" s="373" t="s">
        <v>1129</v>
      </c>
      <c r="I1105" s="372" t="s">
        <v>2944</v>
      </c>
      <c r="J1105" s="372" t="s">
        <v>2923</v>
      </c>
      <c r="K1105" s="373"/>
      <c r="L1105" s="375"/>
      <c r="M1105" s="372"/>
      <c r="N1105" s="374">
        <v>4</v>
      </c>
      <c r="O1105" s="374">
        <v>9</v>
      </c>
      <c r="P1105" s="374">
        <f t="shared" si="35"/>
        <v>12600</v>
      </c>
    </row>
    <row r="1106" spans="1:16" x14ac:dyDescent="0.2">
      <c r="A1106" s="372" t="s">
        <v>2917</v>
      </c>
      <c r="B1106" s="372" t="s">
        <v>2614</v>
      </c>
      <c r="C1106" s="372" t="s">
        <v>104</v>
      </c>
      <c r="D1106" s="372" t="s">
        <v>2919</v>
      </c>
      <c r="E1106" s="395">
        <v>1400</v>
      </c>
      <c r="F1106" s="373" t="s">
        <v>2994</v>
      </c>
      <c r="G1106" s="373" t="s">
        <v>2995</v>
      </c>
      <c r="H1106" s="373" t="s">
        <v>1389</v>
      </c>
      <c r="I1106" s="372" t="s">
        <v>2944</v>
      </c>
      <c r="J1106" s="372" t="s">
        <v>2923</v>
      </c>
      <c r="K1106" s="373"/>
      <c r="L1106" s="375"/>
      <c r="M1106" s="372"/>
      <c r="N1106" s="374">
        <v>4</v>
      </c>
      <c r="O1106" s="374">
        <v>9</v>
      </c>
      <c r="P1106" s="374">
        <f t="shared" si="35"/>
        <v>12600</v>
      </c>
    </row>
    <row r="1107" spans="1:16" x14ac:dyDescent="0.2">
      <c r="A1107" s="372" t="s">
        <v>2917</v>
      </c>
      <c r="B1107" s="372" t="s">
        <v>2918</v>
      </c>
      <c r="C1107" s="372" t="s">
        <v>104</v>
      </c>
      <c r="D1107" s="372" t="s">
        <v>2919</v>
      </c>
      <c r="E1107" s="395">
        <v>1800</v>
      </c>
      <c r="F1107" s="373" t="s">
        <v>2998</v>
      </c>
      <c r="G1107" s="373" t="s">
        <v>2999</v>
      </c>
      <c r="H1107" s="373" t="s">
        <v>1129</v>
      </c>
      <c r="I1107" s="372" t="s">
        <v>2944</v>
      </c>
      <c r="J1107" s="372" t="s">
        <v>2923</v>
      </c>
      <c r="K1107" s="373"/>
      <c r="L1107" s="375"/>
      <c r="M1107" s="372"/>
      <c r="N1107" s="374">
        <v>4</v>
      </c>
      <c r="O1107" s="374">
        <v>9</v>
      </c>
      <c r="P1107" s="374">
        <f t="shared" si="35"/>
        <v>16200</v>
      </c>
    </row>
    <row r="1108" spans="1:16" x14ac:dyDescent="0.2">
      <c r="A1108" s="372" t="s">
        <v>2917</v>
      </c>
      <c r="B1108" s="372" t="s">
        <v>2614</v>
      </c>
      <c r="C1108" s="372" t="s">
        <v>104</v>
      </c>
      <c r="D1108" s="372" t="s">
        <v>2919</v>
      </c>
      <c r="E1108" s="395">
        <v>1400</v>
      </c>
      <c r="F1108" s="373" t="s">
        <v>3000</v>
      </c>
      <c r="G1108" s="373" t="s">
        <v>3001</v>
      </c>
      <c r="H1108" s="373" t="s">
        <v>1129</v>
      </c>
      <c r="I1108" s="372" t="s">
        <v>2944</v>
      </c>
      <c r="J1108" s="372" t="s">
        <v>2923</v>
      </c>
      <c r="K1108" s="373"/>
      <c r="L1108" s="375"/>
      <c r="M1108" s="372"/>
      <c r="N1108" s="374">
        <v>4</v>
      </c>
      <c r="O1108" s="374">
        <v>9</v>
      </c>
      <c r="P1108" s="374">
        <f t="shared" si="35"/>
        <v>12600</v>
      </c>
    </row>
    <row r="1109" spans="1:16" x14ac:dyDescent="0.2">
      <c r="A1109" s="372" t="s">
        <v>2917</v>
      </c>
      <c r="B1109" s="372" t="s">
        <v>2614</v>
      </c>
      <c r="C1109" s="372" t="s">
        <v>104</v>
      </c>
      <c r="D1109" s="372" t="s">
        <v>2919</v>
      </c>
      <c r="E1109" s="395">
        <v>2400</v>
      </c>
      <c r="F1109" s="373" t="s">
        <v>3002</v>
      </c>
      <c r="G1109" s="373" t="s">
        <v>3003</v>
      </c>
      <c r="H1109" s="373" t="s">
        <v>1118</v>
      </c>
      <c r="I1109" s="372" t="s">
        <v>2922</v>
      </c>
      <c r="J1109" s="372" t="s">
        <v>2923</v>
      </c>
      <c r="K1109" s="373"/>
      <c r="L1109" s="375"/>
      <c r="M1109" s="372"/>
      <c r="N1109" s="374">
        <v>4</v>
      </c>
      <c r="O1109" s="374">
        <v>9</v>
      </c>
      <c r="P1109" s="374">
        <f t="shared" si="35"/>
        <v>21600</v>
      </c>
    </row>
    <row r="1110" spans="1:16" x14ac:dyDescent="0.2">
      <c r="A1110" s="372" t="s">
        <v>2917</v>
      </c>
      <c r="B1110" s="372" t="s">
        <v>2614</v>
      </c>
      <c r="C1110" s="372" t="s">
        <v>104</v>
      </c>
      <c r="D1110" s="372" t="s">
        <v>2919</v>
      </c>
      <c r="E1110" s="395">
        <v>2400</v>
      </c>
      <c r="F1110" s="373" t="s">
        <v>3004</v>
      </c>
      <c r="G1110" s="373" t="s">
        <v>3005</v>
      </c>
      <c r="H1110" s="373" t="s">
        <v>1113</v>
      </c>
      <c r="I1110" s="372" t="s">
        <v>2922</v>
      </c>
      <c r="J1110" s="372" t="s">
        <v>2923</v>
      </c>
      <c r="K1110" s="373"/>
      <c r="L1110" s="375"/>
      <c r="M1110" s="372"/>
      <c r="N1110" s="374">
        <v>4</v>
      </c>
      <c r="O1110" s="374">
        <v>9</v>
      </c>
      <c r="P1110" s="374">
        <f t="shared" si="35"/>
        <v>21600</v>
      </c>
    </row>
    <row r="1111" spans="1:16" x14ac:dyDescent="0.2">
      <c r="A1111" s="372" t="s">
        <v>2917</v>
      </c>
      <c r="B1111" s="372" t="s">
        <v>2918</v>
      </c>
      <c r="C1111" s="372" t="s">
        <v>104</v>
      </c>
      <c r="D1111" s="372" t="s">
        <v>2919</v>
      </c>
      <c r="E1111" s="395">
        <v>3000</v>
      </c>
      <c r="F1111" s="373" t="s">
        <v>1162</v>
      </c>
      <c r="G1111" s="373" t="s">
        <v>1163</v>
      </c>
      <c r="H1111" s="373" t="s">
        <v>1118</v>
      </c>
      <c r="I1111" s="372" t="s">
        <v>2922</v>
      </c>
      <c r="J1111" s="372" t="s">
        <v>2923</v>
      </c>
      <c r="K1111" s="373"/>
      <c r="L1111" s="375"/>
      <c r="M1111" s="372"/>
      <c r="N1111" s="374">
        <v>4</v>
      </c>
      <c r="O1111" s="374">
        <v>9</v>
      </c>
      <c r="P1111" s="374">
        <f t="shared" si="35"/>
        <v>27000</v>
      </c>
    </row>
    <row r="1112" spans="1:16" x14ac:dyDescent="0.2">
      <c r="A1112" s="372" t="s">
        <v>2917</v>
      </c>
      <c r="B1112" s="372" t="s">
        <v>2918</v>
      </c>
      <c r="C1112" s="372" t="s">
        <v>104</v>
      </c>
      <c r="D1112" s="372" t="s">
        <v>2919</v>
      </c>
      <c r="E1112" s="395">
        <v>1200</v>
      </c>
      <c r="F1112" s="373" t="s">
        <v>3091</v>
      </c>
      <c r="G1112" s="373" t="s">
        <v>3092</v>
      </c>
      <c r="H1112" s="373" t="s">
        <v>1129</v>
      </c>
      <c r="I1112" s="372" t="s">
        <v>2944</v>
      </c>
      <c r="J1112" s="372" t="s">
        <v>2923</v>
      </c>
      <c r="K1112" s="373"/>
      <c r="L1112" s="375"/>
      <c r="M1112" s="372"/>
      <c r="N1112" s="374">
        <v>4</v>
      </c>
      <c r="O1112" s="374">
        <v>9</v>
      </c>
      <c r="P1112" s="374">
        <f t="shared" si="35"/>
        <v>10800</v>
      </c>
    </row>
    <row r="1113" spans="1:16" x14ac:dyDescent="0.2">
      <c r="A1113" s="372" t="s">
        <v>2917</v>
      </c>
      <c r="B1113" s="372" t="s">
        <v>2918</v>
      </c>
      <c r="C1113" s="372" t="s">
        <v>104</v>
      </c>
      <c r="D1113" s="372" t="s">
        <v>2919</v>
      </c>
      <c r="E1113" s="395">
        <v>7000</v>
      </c>
      <c r="F1113" s="373" t="s">
        <v>3093</v>
      </c>
      <c r="G1113" s="373" t="s">
        <v>3094</v>
      </c>
      <c r="H1113" s="373" t="s">
        <v>844</v>
      </c>
      <c r="I1113" s="372" t="s">
        <v>2922</v>
      </c>
      <c r="J1113" s="372" t="s">
        <v>2923</v>
      </c>
      <c r="K1113" s="373"/>
      <c r="L1113" s="375"/>
      <c r="M1113" s="372"/>
      <c r="N1113" s="374">
        <v>4</v>
      </c>
      <c r="O1113" s="374">
        <v>9</v>
      </c>
      <c r="P1113" s="374">
        <f t="shared" si="35"/>
        <v>63000</v>
      </c>
    </row>
    <row r="1114" spans="1:16" x14ac:dyDescent="0.2">
      <c r="A1114" s="372" t="s">
        <v>2917</v>
      </c>
      <c r="B1114" s="372" t="s">
        <v>2614</v>
      </c>
      <c r="C1114" s="372" t="s">
        <v>104</v>
      </c>
      <c r="D1114" s="372" t="s">
        <v>2919</v>
      </c>
      <c r="E1114" s="395">
        <v>1400</v>
      </c>
      <c r="F1114" s="373" t="s">
        <v>3010</v>
      </c>
      <c r="G1114" s="373" t="s">
        <v>3011</v>
      </c>
      <c r="H1114" s="373" t="s">
        <v>1129</v>
      </c>
      <c r="I1114" s="372" t="s">
        <v>2944</v>
      </c>
      <c r="J1114" s="372" t="s">
        <v>2923</v>
      </c>
      <c r="K1114" s="373"/>
      <c r="L1114" s="375"/>
      <c r="M1114" s="372"/>
      <c r="N1114" s="374">
        <v>4</v>
      </c>
      <c r="O1114" s="374">
        <v>9</v>
      </c>
      <c r="P1114" s="374">
        <f t="shared" si="35"/>
        <v>12600</v>
      </c>
    </row>
    <row r="1115" spans="1:16" x14ac:dyDescent="0.2">
      <c r="A1115" s="372" t="s">
        <v>2917</v>
      </c>
      <c r="B1115" s="372" t="s">
        <v>2614</v>
      </c>
      <c r="C1115" s="372" t="s">
        <v>104</v>
      </c>
      <c r="D1115" s="372" t="s">
        <v>2919</v>
      </c>
      <c r="E1115" s="395">
        <v>1400</v>
      </c>
      <c r="F1115" s="373" t="s">
        <v>3012</v>
      </c>
      <c r="G1115" s="373" t="s">
        <v>3013</v>
      </c>
      <c r="H1115" s="373" t="s">
        <v>1129</v>
      </c>
      <c r="I1115" s="372" t="s">
        <v>2944</v>
      </c>
      <c r="J1115" s="372" t="s">
        <v>2923</v>
      </c>
      <c r="K1115" s="373"/>
      <c r="L1115" s="375"/>
      <c r="M1115" s="372"/>
      <c r="N1115" s="374">
        <v>4</v>
      </c>
      <c r="O1115" s="374">
        <v>9</v>
      </c>
      <c r="P1115" s="374">
        <f t="shared" si="35"/>
        <v>12600</v>
      </c>
    </row>
    <row r="1116" spans="1:16" x14ac:dyDescent="0.2">
      <c r="A1116" s="372" t="s">
        <v>2917</v>
      </c>
      <c r="B1116" s="372" t="s">
        <v>2614</v>
      </c>
      <c r="C1116" s="372" t="s">
        <v>104</v>
      </c>
      <c r="D1116" s="372" t="s">
        <v>2919</v>
      </c>
      <c r="E1116" s="395">
        <v>1200</v>
      </c>
      <c r="F1116" s="373" t="s">
        <v>3014</v>
      </c>
      <c r="G1116" s="373" t="s">
        <v>3015</v>
      </c>
      <c r="H1116" s="373" t="s">
        <v>1126</v>
      </c>
      <c r="I1116" s="372" t="s">
        <v>891</v>
      </c>
      <c r="J1116" s="372" t="s">
        <v>2923</v>
      </c>
      <c r="K1116" s="373"/>
      <c r="L1116" s="375"/>
      <c r="M1116" s="372"/>
      <c r="N1116" s="374">
        <v>4</v>
      </c>
      <c r="O1116" s="374">
        <v>9</v>
      </c>
      <c r="P1116" s="374">
        <f t="shared" si="35"/>
        <v>10800</v>
      </c>
    </row>
    <row r="1117" spans="1:16" x14ac:dyDescent="0.2">
      <c r="A1117" s="372" t="s">
        <v>2917</v>
      </c>
      <c r="B1117" s="372" t="s">
        <v>2614</v>
      </c>
      <c r="C1117" s="372" t="s">
        <v>104</v>
      </c>
      <c r="D1117" s="372" t="s">
        <v>2919</v>
      </c>
      <c r="E1117" s="395">
        <v>1400</v>
      </c>
      <c r="F1117" s="373" t="s">
        <v>3016</v>
      </c>
      <c r="G1117" s="373" t="s">
        <v>3017</v>
      </c>
      <c r="H1117" s="373" t="s">
        <v>1193</v>
      </c>
      <c r="I1117" s="372" t="s">
        <v>2944</v>
      </c>
      <c r="J1117" s="372" t="s">
        <v>2923</v>
      </c>
      <c r="K1117" s="373"/>
      <c r="L1117" s="375"/>
      <c r="M1117" s="372"/>
      <c r="N1117" s="374">
        <v>4</v>
      </c>
      <c r="O1117" s="374">
        <v>9</v>
      </c>
      <c r="P1117" s="374">
        <f t="shared" si="35"/>
        <v>12600</v>
      </c>
    </row>
    <row r="1118" spans="1:16" x14ac:dyDescent="0.2">
      <c r="A1118" s="372" t="s">
        <v>2917</v>
      </c>
      <c r="B1118" s="372" t="s">
        <v>2918</v>
      </c>
      <c r="C1118" s="372" t="s">
        <v>104</v>
      </c>
      <c r="D1118" s="372" t="s">
        <v>2919</v>
      </c>
      <c r="E1118" s="395">
        <v>2400</v>
      </c>
      <c r="F1118" s="373" t="s">
        <v>3018</v>
      </c>
      <c r="G1118" s="373" t="s">
        <v>3019</v>
      </c>
      <c r="H1118" s="373" t="s">
        <v>1113</v>
      </c>
      <c r="I1118" s="372" t="s">
        <v>2922</v>
      </c>
      <c r="J1118" s="372" t="s">
        <v>2923</v>
      </c>
      <c r="K1118" s="373"/>
      <c r="L1118" s="375"/>
      <c r="M1118" s="372"/>
      <c r="N1118" s="374">
        <v>4</v>
      </c>
      <c r="O1118" s="374">
        <v>9</v>
      </c>
      <c r="P1118" s="374">
        <f t="shared" si="35"/>
        <v>21600</v>
      </c>
    </row>
    <row r="1119" spans="1:16" x14ac:dyDescent="0.2">
      <c r="A1119" s="372" t="s">
        <v>2917</v>
      </c>
      <c r="B1119" s="372" t="s">
        <v>2614</v>
      </c>
      <c r="C1119" s="372" t="s">
        <v>104</v>
      </c>
      <c r="D1119" s="372" t="s">
        <v>2919</v>
      </c>
      <c r="E1119" s="395">
        <v>1800</v>
      </c>
      <c r="F1119" s="373" t="s">
        <v>3095</v>
      </c>
      <c r="G1119" s="373" t="s">
        <v>3096</v>
      </c>
      <c r="H1119" s="373" t="s">
        <v>1129</v>
      </c>
      <c r="I1119" s="372" t="s">
        <v>2944</v>
      </c>
      <c r="J1119" s="372" t="s">
        <v>2923</v>
      </c>
      <c r="K1119" s="373"/>
      <c r="L1119" s="375"/>
      <c r="M1119" s="372"/>
      <c r="N1119" s="374">
        <v>4</v>
      </c>
      <c r="O1119" s="374">
        <v>9</v>
      </c>
      <c r="P1119" s="374">
        <f t="shared" si="35"/>
        <v>16200</v>
      </c>
    </row>
    <row r="1120" spans="1:16" x14ac:dyDescent="0.2">
      <c r="A1120" s="372" t="s">
        <v>2917</v>
      </c>
      <c r="B1120" s="372" t="s">
        <v>2614</v>
      </c>
      <c r="C1120" s="372" t="s">
        <v>104</v>
      </c>
      <c r="D1120" s="372" t="s">
        <v>2924</v>
      </c>
      <c r="E1120" s="395">
        <v>2800</v>
      </c>
      <c r="F1120" s="373" t="s">
        <v>3020</v>
      </c>
      <c r="G1120" s="373" t="s">
        <v>3021</v>
      </c>
      <c r="H1120" s="373" t="s">
        <v>2307</v>
      </c>
      <c r="I1120" s="372" t="s">
        <v>2922</v>
      </c>
      <c r="J1120" s="372" t="s">
        <v>2923</v>
      </c>
      <c r="K1120" s="373"/>
      <c r="L1120" s="375"/>
      <c r="M1120" s="372"/>
      <c r="N1120" s="374">
        <v>4</v>
      </c>
      <c r="O1120" s="374">
        <v>9</v>
      </c>
      <c r="P1120" s="374">
        <f t="shared" si="35"/>
        <v>25200</v>
      </c>
    </row>
    <row r="1121" spans="1:16" x14ac:dyDescent="0.2">
      <c r="A1121" s="372" t="s">
        <v>2917</v>
      </c>
      <c r="B1121" s="372" t="s">
        <v>2614</v>
      </c>
      <c r="C1121" s="372" t="s">
        <v>104</v>
      </c>
      <c r="D1121" s="372" t="s">
        <v>2924</v>
      </c>
      <c r="E1121" s="395">
        <v>5500</v>
      </c>
      <c r="F1121" s="373" t="s">
        <v>3024</v>
      </c>
      <c r="G1121" s="373" t="s">
        <v>3025</v>
      </c>
      <c r="H1121" s="373" t="s">
        <v>1118</v>
      </c>
      <c r="I1121" s="372" t="s">
        <v>2922</v>
      </c>
      <c r="J1121" s="372" t="s">
        <v>2923</v>
      </c>
      <c r="K1121" s="373"/>
      <c r="L1121" s="375"/>
      <c r="M1121" s="372"/>
      <c r="N1121" s="374">
        <v>4</v>
      </c>
      <c r="O1121" s="374">
        <v>9</v>
      </c>
      <c r="P1121" s="374">
        <f t="shared" si="35"/>
        <v>49500</v>
      </c>
    </row>
    <row r="1122" spans="1:16" x14ac:dyDescent="0.2">
      <c r="A1122" s="372" t="s">
        <v>2917</v>
      </c>
      <c r="B1122" s="372" t="s">
        <v>2918</v>
      </c>
      <c r="C1122" s="372" t="s">
        <v>104</v>
      </c>
      <c r="D1122" s="372" t="s">
        <v>2919</v>
      </c>
      <c r="E1122" s="395">
        <v>3000</v>
      </c>
      <c r="F1122" s="373" t="s">
        <v>3097</v>
      </c>
      <c r="G1122" s="373" t="s">
        <v>3098</v>
      </c>
      <c r="H1122" s="373" t="s">
        <v>1228</v>
      </c>
      <c r="I1122" s="372" t="s">
        <v>2922</v>
      </c>
      <c r="J1122" s="372" t="s">
        <v>2923</v>
      </c>
      <c r="K1122" s="373"/>
      <c r="L1122" s="375"/>
      <c r="M1122" s="372"/>
      <c r="N1122" s="374">
        <v>4</v>
      </c>
      <c r="O1122" s="374">
        <v>9</v>
      </c>
      <c r="P1122" s="374">
        <f t="shared" si="35"/>
        <v>27000</v>
      </c>
    </row>
    <row r="1123" spans="1:16" x14ac:dyDescent="0.2">
      <c r="A1123" s="372" t="s">
        <v>2917</v>
      </c>
      <c r="B1123" s="372" t="s">
        <v>2614</v>
      </c>
      <c r="C1123" s="372" t="s">
        <v>104</v>
      </c>
      <c r="D1123" s="372" t="s">
        <v>2924</v>
      </c>
      <c r="E1123" s="395">
        <v>1400</v>
      </c>
      <c r="F1123" s="373" t="s">
        <v>3026</v>
      </c>
      <c r="G1123" s="373" t="s">
        <v>3027</v>
      </c>
      <c r="H1123" s="373" t="s">
        <v>3028</v>
      </c>
      <c r="I1123" s="372" t="s">
        <v>2944</v>
      </c>
      <c r="J1123" s="372" t="s">
        <v>2923</v>
      </c>
      <c r="K1123" s="373"/>
      <c r="L1123" s="375"/>
      <c r="M1123" s="372"/>
      <c r="N1123" s="374">
        <v>4</v>
      </c>
      <c r="O1123" s="374">
        <v>9</v>
      </c>
      <c r="P1123" s="374">
        <f t="shared" si="35"/>
        <v>12600</v>
      </c>
    </row>
    <row r="1124" spans="1:16" x14ac:dyDescent="0.2">
      <c r="A1124" s="372" t="s">
        <v>2917</v>
      </c>
      <c r="B1124" s="372" t="s">
        <v>2614</v>
      </c>
      <c r="C1124" s="372" t="s">
        <v>104</v>
      </c>
      <c r="D1124" s="372" t="s">
        <v>2924</v>
      </c>
      <c r="E1124" s="395">
        <v>3200</v>
      </c>
      <c r="F1124" s="373" t="s">
        <v>3029</v>
      </c>
      <c r="G1124" s="373" t="s">
        <v>3030</v>
      </c>
      <c r="H1124" s="373" t="s">
        <v>2307</v>
      </c>
      <c r="I1124" s="372" t="s">
        <v>2922</v>
      </c>
      <c r="J1124" s="372" t="s">
        <v>2923</v>
      </c>
      <c r="K1124" s="373"/>
      <c r="L1124" s="375"/>
      <c r="M1124" s="372"/>
      <c r="N1124" s="374">
        <v>4</v>
      </c>
      <c r="O1124" s="374">
        <v>9</v>
      </c>
      <c r="P1124" s="374">
        <f t="shared" si="35"/>
        <v>28800</v>
      </c>
    </row>
    <row r="1125" spans="1:16" x14ac:dyDescent="0.2">
      <c r="A1125" s="372" t="s">
        <v>2917</v>
      </c>
      <c r="B1125" s="372" t="s">
        <v>2614</v>
      </c>
      <c r="C1125" s="372" t="s">
        <v>104</v>
      </c>
      <c r="D1125" s="372" t="s">
        <v>2924</v>
      </c>
      <c r="E1125" s="395">
        <v>2200</v>
      </c>
      <c r="F1125" s="373" t="s">
        <v>3099</v>
      </c>
      <c r="G1125" s="373" t="s">
        <v>3100</v>
      </c>
      <c r="H1125" s="373" t="s">
        <v>3101</v>
      </c>
      <c r="I1125" s="372" t="s">
        <v>2922</v>
      </c>
      <c r="J1125" s="372" t="s">
        <v>2923</v>
      </c>
      <c r="K1125" s="373"/>
      <c r="L1125" s="375"/>
      <c r="M1125" s="372"/>
      <c r="N1125" s="374">
        <v>4</v>
      </c>
      <c r="O1125" s="374">
        <v>9</v>
      </c>
      <c r="P1125" s="374">
        <f t="shared" si="35"/>
        <v>19800</v>
      </c>
    </row>
    <row r="1126" spans="1:16" x14ac:dyDescent="0.2">
      <c r="A1126" s="372" t="s">
        <v>2917</v>
      </c>
      <c r="B1126" s="372" t="s">
        <v>2614</v>
      </c>
      <c r="C1126" s="372" t="s">
        <v>104</v>
      </c>
      <c r="D1126" s="372" t="s">
        <v>2919</v>
      </c>
      <c r="E1126" s="395">
        <v>2400</v>
      </c>
      <c r="F1126" s="373" t="s">
        <v>3031</v>
      </c>
      <c r="G1126" s="373" t="s">
        <v>3032</v>
      </c>
      <c r="H1126" s="373" t="s">
        <v>1118</v>
      </c>
      <c r="I1126" s="372" t="s">
        <v>2922</v>
      </c>
      <c r="J1126" s="372" t="s">
        <v>2923</v>
      </c>
      <c r="K1126" s="373"/>
      <c r="L1126" s="375"/>
      <c r="M1126" s="372"/>
      <c r="N1126" s="374">
        <v>4</v>
      </c>
      <c r="O1126" s="374">
        <v>9</v>
      </c>
      <c r="P1126" s="374">
        <f t="shared" si="35"/>
        <v>21600</v>
      </c>
    </row>
    <row r="1127" spans="1:16" x14ac:dyDescent="0.2">
      <c r="A1127" s="372" t="s">
        <v>2917</v>
      </c>
      <c r="B1127" s="372" t="s">
        <v>2614</v>
      </c>
      <c r="C1127" s="372" t="s">
        <v>104</v>
      </c>
      <c r="D1127" s="372" t="s">
        <v>2924</v>
      </c>
      <c r="E1127" s="395">
        <v>3200</v>
      </c>
      <c r="F1127" s="373" t="s">
        <v>3033</v>
      </c>
      <c r="G1127" s="373" t="s">
        <v>3034</v>
      </c>
      <c r="H1127" s="373" t="s">
        <v>3035</v>
      </c>
      <c r="I1127" s="372" t="s">
        <v>2922</v>
      </c>
      <c r="J1127" s="372" t="s">
        <v>2923</v>
      </c>
      <c r="K1127" s="373"/>
      <c r="L1127" s="375"/>
      <c r="M1127" s="372"/>
      <c r="N1127" s="374">
        <v>4</v>
      </c>
      <c r="O1127" s="374">
        <v>9</v>
      </c>
      <c r="P1127" s="374">
        <f t="shared" ref="P1127:P1138" si="36">+O1127*E1127</f>
        <v>28800</v>
      </c>
    </row>
    <row r="1128" spans="1:16" x14ac:dyDescent="0.2">
      <c r="A1128" s="372" t="s">
        <v>2917</v>
      </c>
      <c r="B1128" s="372" t="s">
        <v>2614</v>
      </c>
      <c r="C1128" s="372" t="s">
        <v>104</v>
      </c>
      <c r="D1128" s="372" t="s">
        <v>2924</v>
      </c>
      <c r="E1128" s="395">
        <v>1800</v>
      </c>
      <c r="F1128" s="373" t="s">
        <v>3036</v>
      </c>
      <c r="G1128" s="373" t="s">
        <v>3037</v>
      </c>
      <c r="H1128" s="373" t="s">
        <v>3038</v>
      </c>
      <c r="I1128" s="372" t="s">
        <v>2944</v>
      </c>
      <c r="J1128" s="372" t="s">
        <v>2923</v>
      </c>
      <c r="K1128" s="373"/>
      <c r="L1128" s="375"/>
      <c r="M1128" s="372"/>
      <c r="N1128" s="374">
        <v>4</v>
      </c>
      <c r="O1128" s="374">
        <v>9</v>
      </c>
      <c r="P1128" s="374">
        <f t="shared" si="36"/>
        <v>16200</v>
      </c>
    </row>
    <row r="1129" spans="1:16" x14ac:dyDescent="0.2">
      <c r="A1129" s="372" t="s">
        <v>2917</v>
      </c>
      <c r="B1129" s="372" t="s">
        <v>2614</v>
      </c>
      <c r="C1129" s="372" t="s">
        <v>104</v>
      </c>
      <c r="D1129" s="372" t="s">
        <v>2924</v>
      </c>
      <c r="E1129" s="395">
        <v>3200</v>
      </c>
      <c r="F1129" s="373" t="s">
        <v>3039</v>
      </c>
      <c r="G1129" s="373" t="s">
        <v>3040</v>
      </c>
      <c r="H1129" s="373" t="s">
        <v>3041</v>
      </c>
      <c r="I1129" s="372" t="s">
        <v>2922</v>
      </c>
      <c r="J1129" s="372" t="s">
        <v>2923</v>
      </c>
      <c r="K1129" s="373"/>
      <c r="L1129" s="375"/>
      <c r="M1129" s="372"/>
      <c r="N1129" s="374">
        <v>4</v>
      </c>
      <c r="O1129" s="374">
        <v>9</v>
      </c>
      <c r="P1129" s="374">
        <f t="shared" si="36"/>
        <v>28800</v>
      </c>
    </row>
    <row r="1130" spans="1:16" x14ac:dyDescent="0.2">
      <c r="A1130" s="372" t="s">
        <v>2917</v>
      </c>
      <c r="B1130" s="372" t="s">
        <v>2918</v>
      </c>
      <c r="C1130" s="372" t="s">
        <v>104</v>
      </c>
      <c r="D1130" s="372" t="s">
        <v>2919</v>
      </c>
      <c r="E1130" s="395">
        <v>1800</v>
      </c>
      <c r="F1130" s="373" t="s">
        <v>3042</v>
      </c>
      <c r="G1130" s="373" t="s">
        <v>3043</v>
      </c>
      <c r="H1130" s="373" t="s">
        <v>1129</v>
      </c>
      <c r="I1130" s="372" t="s">
        <v>2944</v>
      </c>
      <c r="J1130" s="372" t="s">
        <v>2923</v>
      </c>
      <c r="K1130" s="373"/>
      <c r="L1130" s="375"/>
      <c r="M1130" s="372"/>
      <c r="N1130" s="374">
        <v>4</v>
      </c>
      <c r="O1130" s="374">
        <v>9</v>
      </c>
      <c r="P1130" s="374">
        <f t="shared" si="36"/>
        <v>16200</v>
      </c>
    </row>
    <row r="1131" spans="1:16" x14ac:dyDescent="0.2">
      <c r="A1131" s="372" t="s">
        <v>2917</v>
      </c>
      <c r="B1131" s="372" t="s">
        <v>2614</v>
      </c>
      <c r="C1131" s="372" t="s">
        <v>104</v>
      </c>
      <c r="D1131" s="372" t="s">
        <v>2919</v>
      </c>
      <c r="E1131" s="395">
        <v>2600</v>
      </c>
      <c r="F1131" s="373" t="s">
        <v>3102</v>
      </c>
      <c r="G1131" s="373" t="s">
        <v>3103</v>
      </c>
      <c r="H1131" s="373" t="s">
        <v>1118</v>
      </c>
      <c r="I1131" s="372" t="s">
        <v>2922</v>
      </c>
      <c r="J1131" s="372" t="s">
        <v>2923</v>
      </c>
      <c r="K1131" s="373"/>
      <c r="L1131" s="375"/>
      <c r="M1131" s="372"/>
      <c r="N1131" s="374">
        <v>4</v>
      </c>
      <c r="O1131" s="374">
        <v>9</v>
      </c>
      <c r="P1131" s="374">
        <f t="shared" si="36"/>
        <v>23400</v>
      </c>
    </row>
    <row r="1132" spans="1:16" x14ac:dyDescent="0.2">
      <c r="A1132" s="372" t="s">
        <v>2917</v>
      </c>
      <c r="B1132" s="372" t="s">
        <v>2614</v>
      </c>
      <c r="C1132" s="372" t="s">
        <v>104</v>
      </c>
      <c r="D1132" s="372" t="s">
        <v>2924</v>
      </c>
      <c r="E1132" s="395">
        <v>2800</v>
      </c>
      <c r="F1132" s="373" t="s">
        <v>3044</v>
      </c>
      <c r="G1132" s="373" t="s">
        <v>3045</v>
      </c>
      <c r="H1132" s="373" t="s">
        <v>3046</v>
      </c>
      <c r="I1132" s="372" t="s">
        <v>2922</v>
      </c>
      <c r="J1132" s="372" t="s">
        <v>2923</v>
      </c>
      <c r="K1132" s="373"/>
      <c r="L1132" s="375"/>
      <c r="M1132" s="372"/>
      <c r="N1132" s="374">
        <v>4</v>
      </c>
      <c r="O1132" s="374">
        <v>9</v>
      </c>
      <c r="P1132" s="374">
        <f t="shared" si="36"/>
        <v>25200</v>
      </c>
    </row>
    <row r="1133" spans="1:16" x14ac:dyDescent="0.2">
      <c r="A1133" s="372" t="s">
        <v>2917</v>
      </c>
      <c r="B1133" s="372" t="s">
        <v>2614</v>
      </c>
      <c r="C1133" s="372" t="s">
        <v>104</v>
      </c>
      <c r="D1133" s="372" t="s">
        <v>2924</v>
      </c>
      <c r="E1133" s="395">
        <v>3800</v>
      </c>
      <c r="F1133" s="373" t="s">
        <v>3047</v>
      </c>
      <c r="G1133" s="373" t="s">
        <v>3048</v>
      </c>
      <c r="H1133" s="373" t="s">
        <v>1574</v>
      </c>
      <c r="I1133" s="372" t="s">
        <v>2922</v>
      </c>
      <c r="J1133" s="372" t="s">
        <v>2923</v>
      </c>
      <c r="K1133" s="373"/>
      <c r="L1133" s="375"/>
      <c r="M1133" s="372"/>
      <c r="N1133" s="374">
        <v>4</v>
      </c>
      <c r="O1133" s="374">
        <v>9</v>
      </c>
      <c r="P1133" s="374">
        <f t="shared" si="36"/>
        <v>34200</v>
      </c>
    </row>
    <row r="1134" spans="1:16" x14ac:dyDescent="0.2">
      <c r="A1134" s="372" t="s">
        <v>2917</v>
      </c>
      <c r="B1134" s="372" t="s">
        <v>2614</v>
      </c>
      <c r="C1134" s="372" t="s">
        <v>104</v>
      </c>
      <c r="D1134" s="372" t="s">
        <v>2924</v>
      </c>
      <c r="E1134" s="395">
        <v>2800</v>
      </c>
      <c r="F1134" s="373" t="s">
        <v>3049</v>
      </c>
      <c r="G1134" s="373" t="s">
        <v>3050</v>
      </c>
      <c r="H1134" s="373" t="s">
        <v>2307</v>
      </c>
      <c r="I1134" s="372" t="s">
        <v>2922</v>
      </c>
      <c r="J1134" s="372" t="s">
        <v>2923</v>
      </c>
      <c r="K1134" s="373"/>
      <c r="L1134" s="375"/>
      <c r="M1134" s="372"/>
      <c r="N1134" s="374">
        <v>4</v>
      </c>
      <c r="O1134" s="374">
        <v>9</v>
      </c>
      <c r="P1134" s="374">
        <f t="shared" si="36"/>
        <v>25200</v>
      </c>
    </row>
    <row r="1135" spans="1:16" x14ac:dyDescent="0.2">
      <c r="A1135" s="372" t="s">
        <v>2917</v>
      </c>
      <c r="B1135" s="372" t="s">
        <v>2614</v>
      </c>
      <c r="C1135" s="372" t="s">
        <v>104</v>
      </c>
      <c r="D1135" s="372" t="s">
        <v>2924</v>
      </c>
      <c r="E1135" s="395">
        <v>1600</v>
      </c>
      <c r="F1135" s="373" t="s">
        <v>3053</v>
      </c>
      <c r="G1135" s="373" t="s">
        <v>3054</v>
      </c>
      <c r="H1135" s="373" t="s">
        <v>1177</v>
      </c>
      <c r="I1135" s="372" t="s">
        <v>2922</v>
      </c>
      <c r="J1135" s="372" t="s">
        <v>2923</v>
      </c>
      <c r="K1135" s="373"/>
      <c r="L1135" s="375"/>
      <c r="M1135" s="372"/>
      <c r="N1135" s="374">
        <v>4</v>
      </c>
      <c r="O1135" s="374">
        <v>9</v>
      </c>
      <c r="P1135" s="374">
        <f t="shared" si="36"/>
        <v>14400</v>
      </c>
    </row>
    <row r="1136" spans="1:16" x14ac:dyDescent="0.2">
      <c r="A1136" s="372" t="s">
        <v>2917</v>
      </c>
      <c r="B1136" s="372" t="s">
        <v>2614</v>
      </c>
      <c r="C1136" s="372" t="s">
        <v>104</v>
      </c>
      <c r="D1136" s="372" t="s">
        <v>2919</v>
      </c>
      <c r="E1136" s="395">
        <v>2600</v>
      </c>
      <c r="F1136" s="373" t="s">
        <v>3055</v>
      </c>
      <c r="G1136" s="373" t="s">
        <v>3056</v>
      </c>
      <c r="H1136" s="373" t="s">
        <v>1118</v>
      </c>
      <c r="I1136" s="372" t="s">
        <v>2922</v>
      </c>
      <c r="J1136" s="372" t="s">
        <v>2923</v>
      </c>
      <c r="K1136" s="373"/>
      <c r="L1136" s="375"/>
      <c r="M1136" s="372"/>
      <c r="N1136" s="374">
        <v>4</v>
      </c>
      <c r="O1136" s="374">
        <v>9</v>
      </c>
      <c r="P1136" s="374">
        <f t="shared" si="36"/>
        <v>23400</v>
      </c>
    </row>
    <row r="1137" spans="1:16" x14ac:dyDescent="0.2">
      <c r="A1137" s="372" t="s">
        <v>2917</v>
      </c>
      <c r="B1137" s="372" t="s">
        <v>2614</v>
      </c>
      <c r="C1137" s="372" t="s">
        <v>104</v>
      </c>
      <c r="D1137" s="372" t="s">
        <v>2924</v>
      </c>
      <c r="E1137" s="395">
        <v>1400</v>
      </c>
      <c r="F1137" s="373" t="s">
        <v>3057</v>
      </c>
      <c r="G1137" s="373" t="s">
        <v>3058</v>
      </c>
      <c r="H1137" s="373" t="s">
        <v>1126</v>
      </c>
      <c r="I1137" s="372" t="s">
        <v>2944</v>
      </c>
      <c r="J1137" s="372" t="s">
        <v>2923</v>
      </c>
      <c r="K1137" s="373"/>
      <c r="L1137" s="375"/>
      <c r="M1137" s="372"/>
      <c r="N1137" s="374">
        <v>4</v>
      </c>
      <c r="O1137" s="374">
        <v>9</v>
      </c>
      <c r="P1137" s="374">
        <f t="shared" si="36"/>
        <v>12600</v>
      </c>
    </row>
    <row r="1138" spans="1:16" x14ac:dyDescent="0.2">
      <c r="A1138" s="372" t="s">
        <v>2917</v>
      </c>
      <c r="B1138" s="372" t="s">
        <v>2614</v>
      </c>
      <c r="C1138" s="372" t="s">
        <v>104</v>
      </c>
      <c r="D1138" s="372" t="s">
        <v>2924</v>
      </c>
      <c r="E1138" s="395">
        <v>2400</v>
      </c>
      <c r="F1138" s="373" t="s">
        <v>3059</v>
      </c>
      <c r="G1138" s="373" t="s">
        <v>3060</v>
      </c>
      <c r="H1138" s="373" t="s">
        <v>1577</v>
      </c>
      <c r="I1138" s="372" t="s">
        <v>2922</v>
      </c>
      <c r="J1138" s="372" t="s">
        <v>2923</v>
      </c>
      <c r="K1138" s="373"/>
      <c r="L1138" s="375"/>
      <c r="M1138" s="372"/>
      <c r="N1138" s="374">
        <v>4</v>
      </c>
      <c r="O1138" s="374">
        <v>9</v>
      </c>
      <c r="P1138" s="374">
        <f t="shared" si="36"/>
        <v>21600</v>
      </c>
    </row>
    <row r="1139" spans="1:16" x14ac:dyDescent="0.2">
      <c r="A1139" s="382" t="s">
        <v>3104</v>
      </c>
      <c r="B1139" s="383"/>
      <c r="C1139" s="383"/>
      <c r="D1139" s="384"/>
      <c r="E1139" s="383"/>
      <c r="F1139" s="383"/>
      <c r="G1139" s="385"/>
      <c r="H1139" s="386"/>
      <c r="I1139" s="386"/>
      <c r="J1139" s="383"/>
      <c r="K1139" s="387"/>
      <c r="L1139" s="387"/>
      <c r="M1139" s="383"/>
      <c r="N1139" s="387"/>
      <c r="O1139" s="387"/>
      <c r="P1139" s="383"/>
    </row>
    <row r="1140" spans="1:16" x14ac:dyDescent="0.2">
      <c r="A1140" s="372" t="s">
        <v>3104</v>
      </c>
      <c r="B1140" s="372" t="s">
        <v>3105</v>
      </c>
      <c r="C1140" s="396" t="s">
        <v>3106</v>
      </c>
      <c r="D1140" s="372" t="s">
        <v>3107</v>
      </c>
      <c r="E1140" s="372">
        <v>2000</v>
      </c>
      <c r="F1140" s="397">
        <v>70752667</v>
      </c>
      <c r="G1140" s="403" t="s">
        <v>3108</v>
      </c>
      <c r="H1140" s="372" t="s">
        <v>3109</v>
      </c>
      <c r="I1140" s="372" t="s">
        <v>3110</v>
      </c>
      <c r="J1140" s="372"/>
      <c r="K1140" s="404">
        <v>4</v>
      </c>
      <c r="L1140" s="372">
        <v>12</v>
      </c>
      <c r="M1140" s="372"/>
      <c r="N1140" s="404">
        <v>6</v>
      </c>
      <c r="O1140" s="404">
        <v>8</v>
      </c>
      <c r="P1140" s="404">
        <f t="shared" ref="P1140:P1178" si="37">E1140*O1140</f>
        <v>16000</v>
      </c>
    </row>
    <row r="1141" spans="1:16" x14ac:dyDescent="0.2">
      <c r="A1141" s="372" t="s">
        <v>3104</v>
      </c>
      <c r="B1141" s="372" t="s">
        <v>3105</v>
      </c>
      <c r="C1141" s="396" t="s">
        <v>3106</v>
      </c>
      <c r="D1141" s="372" t="s">
        <v>3111</v>
      </c>
      <c r="E1141" s="372">
        <v>2000</v>
      </c>
      <c r="F1141" s="397">
        <v>80189247</v>
      </c>
      <c r="G1141" s="403" t="s">
        <v>3112</v>
      </c>
      <c r="H1141" s="372"/>
      <c r="I1141" s="372"/>
      <c r="J1141" s="372" t="s">
        <v>3113</v>
      </c>
      <c r="K1141" s="404">
        <v>4</v>
      </c>
      <c r="L1141" s="372">
        <v>12</v>
      </c>
      <c r="M1141" s="372"/>
      <c r="N1141" s="404">
        <v>6</v>
      </c>
      <c r="O1141" s="404">
        <v>8</v>
      </c>
      <c r="P1141" s="404">
        <f t="shared" si="37"/>
        <v>16000</v>
      </c>
    </row>
    <row r="1142" spans="1:16" x14ac:dyDescent="0.2">
      <c r="A1142" s="372" t="s">
        <v>3104</v>
      </c>
      <c r="B1142" s="372" t="s">
        <v>3105</v>
      </c>
      <c r="C1142" s="396" t="s">
        <v>3106</v>
      </c>
      <c r="D1142" s="372" t="s">
        <v>3111</v>
      </c>
      <c r="E1142" s="372">
        <v>2000</v>
      </c>
      <c r="F1142" s="397">
        <v>43472714</v>
      </c>
      <c r="G1142" s="403" t="s">
        <v>3114</v>
      </c>
      <c r="H1142" s="372"/>
      <c r="I1142" s="372"/>
      <c r="J1142" s="372" t="s">
        <v>3113</v>
      </c>
      <c r="K1142" s="404">
        <v>4</v>
      </c>
      <c r="L1142" s="372">
        <v>12</v>
      </c>
      <c r="M1142" s="372"/>
      <c r="N1142" s="404">
        <v>6</v>
      </c>
      <c r="O1142" s="404">
        <v>8</v>
      </c>
      <c r="P1142" s="404">
        <f t="shared" si="37"/>
        <v>16000</v>
      </c>
    </row>
    <row r="1143" spans="1:16" x14ac:dyDescent="0.2">
      <c r="A1143" s="372" t="s">
        <v>3104</v>
      </c>
      <c r="B1143" s="372" t="s">
        <v>3105</v>
      </c>
      <c r="C1143" s="396" t="s">
        <v>3106</v>
      </c>
      <c r="D1143" s="372" t="s">
        <v>3115</v>
      </c>
      <c r="E1143" s="372">
        <v>2700</v>
      </c>
      <c r="F1143" s="397">
        <v>44364642</v>
      </c>
      <c r="G1143" s="403" t="s">
        <v>3116</v>
      </c>
      <c r="H1143" s="372" t="s">
        <v>3117</v>
      </c>
      <c r="I1143" s="372" t="s">
        <v>3118</v>
      </c>
      <c r="J1143" s="372" t="s">
        <v>3119</v>
      </c>
      <c r="K1143" s="404">
        <v>0</v>
      </c>
      <c r="L1143" s="372">
        <v>0</v>
      </c>
      <c r="M1143" s="372"/>
      <c r="N1143" s="404">
        <v>6</v>
      </c>
      <c r="O1143" s="404">
        <v>8</v>
      </c>
      <c r="P1143" s="404">
        <f t="shared" si="37"/>
        <v>21600</v>
      </c>
    </row>
    <row r="1144" spans="1:16" x14ac:dyDescent="0.2">
      <c r="A1144" s="372" t="s">
        <v>3104</v>
      </c>
      <c r="B1144" s="372" t="s">
        <v>3105</v>
      </c>
      <c r="C1144" s="396" t="s">
        <v>3106</v>
      </c>
      <c r="D1144" s="405" t="s">
        <v>3120</v>
      </c>
      <c r="E1144" s="405">
        <v>2000</v>
      </c>
      <c r="F1144" s="397">
        <v>44605930</v>
      </c>
      <c r="G1144" s="406" t="s">
        <v>3121</v>
      </c>
      <c r="H1144" s="372" t="s">
        <v>3122</v>
      </c>
      <c r="I1144" s="372" t="s">
        <v>3123</v>
      </c>
      <c r="J1144" s="405" t="s">
        <v>3124</v>
      </c>
      <c r="K1144" s="404">
        <v>4</v>
      </c>
      <c r="L1144" s="372">
        <v>12</v>
      </c>
      <c r="M1144" s="372"/>
      <c r="N1144" s="404">
        <v>6</v>
      </c>
      <c r="O1144" s="404">
        <v>8</v>
      </c>
      <c r="P1144" s="404">
        <f t="shared" si="37"/>
        <v>16000</v>
      </c>
    </row>
    <row r="1145" spans="1:16" x14ac:dyDescent="0.2">
      <c r="A1145" s="372" t="s">
        <v>3104</v>
      </c>
      <c r="B1145" s="372" t="s">
        <v>3105</v>
      </c>
      <c r="C1145" s="396" t="s">
        <v>3106</v>
      </c>
      <c r="D1145" s="372" t="s">
        <v>3125</v>
      </c>
      <c r="E1145" s="372">
        <v>2000</v>
      </c>
      <c r="F1145" s="397">
        <v>10243656</v>
      </c>
      <c r="G1145" s="406" t="s">
        <v>3126</v>
      </c>
      <c r="H1145" s="372" t="s">
        <v>3127</v>
      </c>
      <c r="I1145" s="372" t="s">
        <v>3128</v>
      </c>
      <c r="J1145" s="372" t="s">
        <v>3113</v>
      </c>
      <c r="K1145" s="404">
        <v>4</v>
      </c>
      <c r="L1145" s="372">
        <v>12</v>
      </c>
      <c r="M1145" s="372"/>
      <c r="N1145" s="404">
        <v>6</v>
      </c>
      <c r="O1145" s="404">
        <v>8</v>
      </c>
      <c r="P1145" s="404">
        <f t="shared" si="37"/>
        <v>16000</v>
      </c>
    </row>
    <row r="1146" spans="1:16" x14ac:dyDescent="0.2">
      <c r="A1146" s="372" t="s">
        <v>3104</v>
      </c>
      <c r="B1146" s="372" t="s">
        <v>3105</v>
      </c>
      <c r="C1146" s="396" t="s">
        <v>3106</v>
      </c>
      <c r="D1146" s="372" t="s">
        <v>3107</v>
      </c>
      <c r="E1146" s="372">
        <v>1800</v>
      </c>
      <c r="F1146" s="397">
        <v>70685762</v>
      </c>
      <c r="G1146" s="403" t="s">
        <v>3129</v>
      </c>
      <c r="H1146" s="372" t="s">
        <v>3130</v>
      </c>
      <c r="I1146" s="372" t="s">
        <v>3131</v>
      </c>
      <c r="J1146" s="372" t="s">
        <v>3113</v>
      </c>
      <c r="K1146" s="404">
        <v>4</v>
      </c>
      <c r="L1146" s="372">
        <v>12</v>
      </c>
      <c r="M1146" s="372"/>
      <c r="N1146" s="404">
        <v>6</v>
      </c>
      <c r="O1146" s="404">
        <v>8</v>
      </c>
      <c r="P1146" s="404">
        <f t="shared" si="37"/>
        <v>14400</v>
      </c>
    </row>
    <row r="1147" spans="1:16" x14ac:dyDescent="0.2">
      <c r="A1147" s="372" t="s">
        <v>3104</v>
      </c>
      <c r="B1147" s="372" t="s">
        <v>3105</v>
      </c>
      <c r="C1147" s="396" t="s">
        <v>3106</v>
      </c>
      <c r="D1147" s="372" t="s">
        <v>3132</v>
      </c>
      <c r="E1147" s="372">
        <v>2000</v>
      </c>
      <c r="F1147" s="506" t="s">
        <v>3133</v>
      </c>
      <c r="G1147" s="403" t="s">
        <v>3134</v>
      </c>
      <c r="H1147" s="372" t="s">
        <v>3130</v>
      </c>
      <c r="I1147" s="372" t="s">
        <v>3131</v>
      </c>
      <c r="J1147" s="372" t="s">
        <v>3113</v>
      </c>
      <c r="K1147" s="404">
        <v>4</v>
      </c>
      <c r="L1147" s="372">
        <v>12</v>
      </c>
      <c r="M1147" s="372"/>
      <c r="N1147" s="404">
        <v>6</v>
      </c>
      <c r="O1147" s="404">
        <v>8</v>
      </c>
      <c r="P1147" s="404">
        <f t="shared" si="37"/>
        <v>16000</v>
      </c>
    </row>
    <row r="1148" spans="1:16" x14ac:dyDescent="0.2">
      <c r="A1148" s="372" t="s">
        <v>3104</v>
      </c>
      <c r="B1148" s="372" t="s">
        <v>3105</v>
      </c>
      <c r="C1148" s="396" t="s">
        <v>3106</v>
      </c>
      <c r="D1148" s="372" t="s">
        <v>3135</v>
      </c>
      <c r="E1148" s="372">
        <v>2000</v>
      </c>
      <c r="F1148" s="397">
        <v>80126212</v>
      </c>
      <c r="G1148" s="406" t="s">
        <v>3136</v>
      </c>
      <c r="H1148" s="372" t="s">
        <v>3137</v>
      </c>
      <c r="I1148" s="372" t="s">
        <v>3138</v>
      </c>
      <c r="J1148" s="372" t="s">
        <v>3139</v>
      </c>
      <c r="K1148" s="404">
        <v>4</v>
      </c>
      <c r="L1148" s="372">
        <v>12</v>
      </c>
      <c r="M1148" s="372"/>
      <c r="N1148" s="404">
        <v>6</v>
      </c>
      <c r="O1148" s="404">
        <v>8</v>
      </c>
      <c r="P1148" s="404">
        <f t="shared" si="37"/>
        <v>16000</v>
      </c>
    </row>
    <row r="1149" spans="1:16" x14ac:dyDescent="0.2">
      <c r="A1149" s="372" t="s">
        <v>3104</v>
      </c>
      <c r="B1149" s="372" t="s">
        <v>3105</v>
      </c>
      <c r="C1149" s="396" t="s">
        <v>3106</v>
      </c>
      <c r="D1149" s="372" t="s">
        <v>3140</v>
      </c>
      <c r="E1149" s="372">
        <v>4000</v>
      </c>
      <c r="F1149" s="397">
        <v>31125606</v>
      </c>
      <c r="G1149" s="403" t="s">
        <v>3141</v>
      </c>
      <c r="H1149" s="372" t="s">
        <v>3142</v>
      </c>
      <c r="I1149" s="372" t="s">
        <v>2438</v>
      </c>
      <c r="J1149" s="372"/>
      <c r="K1149" s="404">
        <v>0</v>
      </c>
      <c r="L1149" s="372">
        <v>0</v>
      </c>
      <c r="M1149" s="372"/>
      <c r="N1149" s="404">
        <v>6</v>
      </c>
      <c r="O1149" s="404">
        <v>8</v>
      </c>
      <c r="P1149" s="404">
        <f t="shared" si="37"/>
        <v>32000</v>
      </c>
    </row>
    <row r="1150" spans="1:16" x14ac:dyDescent="0.2">
      <c r="A1150" s="372" t="s">
        <v>3104</v>
      </c>
      <c r="B1150" s="372" t="s">
        <v>3105</v>
      </c>
      <c r="C1150" s="396" t="s">
        <v>3106</v>
      </c>
      <c r="D1150" s="372" t="s">
        <v>3143</v>
      </c>
      <c r="E1150" s="372">
        <v>2000</v>
      </c>
      <c r="F1150" s="397">
        <v>48111458</v>
      </c>
      <c r="G1150" s="406" t="s">
        <v>3144</v>
      </c>
      <c r="H1150" s="372" t="s">
        <v>3145</v>
      </c>
      <c r="I1150" s="372" t="s">
        <v>3146</v>
      </c>
      <c r="J1150" s="372" t="s">
        <v>3139</v>
      </c>
      <c r="K1150" s="404">
        <v>0</v>
      </c>
      <c r="L1150" s="372">
        <v>0</v>
      </c>
      <c r="M1150" s="372"/>
      <c r="N1150" s="404">
        <v>6</v>
      </c>
      <c r="O1150" s="404">
        <v>8</v>
      </c>
      <c r="P1150" s="404">
        <f t="shared" si="37"/>
        <v>16000</v>
      </c>
    </row>
    <row r="1151" spans="1:16" x14ac:dyDescent="0.2">
      <c r="A1151" s="372" t="s">
        <v>3104</v>
      </c>
      <c r="B1151" s="372" t="s">
        <v>3105</v>
      </c>
      <c r="C1151" s="396" t="s">
        <v>3106</v>
      </c>
      <c r="D1151" s="372" t="s">
        <v>3140</v>
      </c>
      <c r="E1151" s="372">
        <v>1800</v>
      </c>
      <c r="F1151" s="397">
        <v>70803755</v>
      </c>
      <c r="G1151" s="403" t="s">
        <v>3147</v>
      </c>
      <c r="H1151" s="372" t="s">
        <v>3142</v>
      </c>
      <c r="I1151" s="372" t="s">
        <v>3148</v>
      </c>
      <c r="J1151" s="372" t="s">
        <v>3149</v>
      </c>
      <c r="K1151" s="404">
        <v>4</v>
      </c>
      <c r="L1151" s="372">
        <v>12</v>
      </c>
      <c r="M1151" s="372"/>
      <c r="N1151" s="404">
        <v>6</v>
      </c>
      <c r="O1151" s="404">
        <v>8</v>
      </c>
      <c r="P1151" s="404">
        <f t="shared" si="37"/>
        <v>14400</v>
      </c>
    </row>
    <row r="1152" spans="1:16" x14ac:dyDescent="0.2">
      <c r="A1152" s="372" t="s">
        <v>3104</v>
      </c>
      <c r="B1152" s="372" t="s">
        <v>3105</v>
      </c>
      <c r="C1152" s="396" t="s">
        <v>3106</v>
      </c>
      <c r="D1152" s="372" t="s">
        <v>3111</v>
      </c>
      <c r="E1152" s="372">
        <v>1800</v>
      </c>
      <c r="F1152" s="397">
        <v>45417647</v>
      </c>
      <c r="G1152" s="403" t="s">
        <v>3150</v>
      </c>
      <c r="H1152" s="372"/>
      <c r="I1152" s="372" t="s">
        <v>3151</v>
      </c>
      <c r="J1152" s="372"/>
      <c r="K1152" s="404">
        <v>4</v>
      </c>
      <c r="L1152" s="372">
        <v>12</v>
      </c>
      <c r="M1152" s="372"/>
      <c r="N1152" s="404">
        <v>6</v>
      </c>
      <c r="O1152" s="404">
        <v>8</v>
      </c>
      <c r="P1152" s="404">
        <f t="shared" si="37"/>
        <v>14400</v>
      </c>
    </row>
    <row r="1153" spans="1:16" x14ac:dyDescent="0.2">
      <c r="A1153" s="372" t="s">
        <v>3104</v>
      </c>
      <c r="B1153" s="372" t="s">
        <v>3105</v>
      </c>
      <c r="C1153" s="396" t="s">
        <v>3106</v>
      </c>
      <c r="D1153" s="372" t="s">
        <v>3152</v>
      </c>
      <c r="E1153" s="372">
        <v>2000</v>
      </c>
      <c r="F1153" s="397">
        <v>45437226</v>
      </c>
      <c r="G1153" s="403" t="s">
        <v>3153</v>
      </c>
      <c r="H1153" s="372" t="s">
        <v>3154</v>
      </c>
      <c r="I1153" s="372" t="s">
        <v>3155</v>
      </c>
      <c r="J1153" s="372" t="s">
        <v>3139</v>
      </c>
      <c r="K1153" s="404">
        <v>4</v>
      </c>
      <c r="L1153" s="372">
        <v>12</v>
      </c>
      <c r="M1153" s="372"/>
      <c r="N1153" s="404">
        <v>6</v>
      </c>
      <c r="O1153" s="404">
        <v>8</v>
      </c>
      <c r="P1153" s="404">
        <f t="shared" si="37"/>
        <v>16000</v>
      </c>
    </row>
    <row r="1154" spans="1:16" x14ac:dyDescent="0.2">
      <c r="A1154" s="372" t="s">
        <v>3104</v>
      </c>
      <c r="B1154" s="372" t="s">
        <v>3105</v>
      </c>
      <c r="C1154" s="396" t="s">
        <v>3106</v>
      </c>
      <c r="D1154" s="372" t="s">
        <v>3156</v>
      </c>
      <c r="E1154" s="372">
        <v>2000</v>
      </c>
      <c r="F1154" s="397">
        <v>45662536</v>
      </c>
      <c r="G1154" s="403" t="s">
        <v>3157</v>
      </c>
      <c r="H1154" s="372" t="s">
        <v>3158</v>
      </c>
      <c r="I1154" s="372" t="s">
        <v>3159</v>
      </c>
      <c r="J1154" s="372" t="s">
        <v>3113</v>
      </c>
      <c r="K1154" s="404">
        <v>4</v>
      </c>
      <c r="L1154" s="372">
        <v>12</v>
      </c>
      <c r="M1154" s="372"/>
      <c r="N1154" s="404">
        <v>6</v>
      </c>
      <c r="O1154" s="404">
        <v>8</v>
      </c>
      <c r="P1154" s="404">
        <f t="shared" si="37"/>
        <v>16000</v>
      </c>
    </row>
    <row r="1155" spans="1:16" x14ac:dyDescent="0.2">
      <c r="A1155" s="372" t="s">
        <v>3104</v>
      </c>
      <c r="B1155" s="372" t="s">
        <v>3105</v>
      </c>
      <c r="C1155" s="396" t="s">
        <v>3106</v>
      </c>
      <c r="D1155" s="372" t="s">
        <v>3160</v>
      </c>
      <c r="E1155" s="372">
        <v>1800</v>
      </c>
      <c r="F1155" s="397">
        <v>42086227</v>
      </c>
      <c r="G1155" s="403" t="s">
        <v>3161</v>
      </c>
      <c r="H1155" s="372" t="s">
        <v>3130</v>
      </c>
      <c r="I1155" s="372" t="s">
        <v>3131</v>
      </c>
      <c r="J1155" s="372" t="s">
        <v>3113</v>
      </c>
      <c r="K1155" s="404">
        <v>4</v>
      </c>
      <c r="L1155" s="372">
        <v>12</v>
      </c>
      <c r="M1155" s="372"/>
      <c r="N1155" s="404">
        <v>6</v>
      </c>
      <c r="O1155" s="404">
        <v>8</v>
      </c>
      <c r="P1155" s="404">
        <f t="shared" si="37"/>
        <v>14400</v>
      </c>
    </row>
    <row r="1156" spans="1:16" x14ac:dyDescent="0.2">
      <c r="A1156" s="372" t="s">
        <v>3104</v>
      </c>
      <c r="B1156" s="372" t="s">
        <v>3105</v>
      </c>
      <c r="C1156" s="396" t="s">
        <v>3106</v>
      </c>
      <c r="D1156" s="372" t="s">
        <v>3162</v>
      </c>
      <c r="E1156" s="372">
        <v>2000</v>
      </c>
      <c r="F1156" s="397">
        <v>41665375</v>
      </c>
      <c r="G1156" s="403" t="s">
        <v>3163</v>
      </c>
      <c r="H1156" s="372" t="s">
        <v>3164</v>
      </c>
      <c r="I1156" s="372" t="s">
        <v>3165</v>
      </c>
      <c r="J1156" s="372" t="s">
        <v>3113</v>
      </c>
      <c r="K1156" s="404">
        <v>4</v>
      </c>
      <c r="L1156" s="372">
        <v>12</v>
      </c>
      <c r="M1156" s="372"/>
      <c r="N1156" s="404">
        <v>6</v>
      </c>
      <c r="O1156" s="404">
        <v>8</v>
      </c>
      <c r="P1156" s="404">
        <f t="shared" si="37"/>
        <v>16000</v>
      </c>
    </row>
    <row r="1157" spans="1:16" x14ac:dyDescent="0.2">
      <c r="A1157" s="372" t="s">
        <v>3104</v>
      </c>
      <c r="B1157" s="372" t="s">
        <v>3105</v>
      </c>
      <c r="C1157" s="396" t="s">
        <v>3106</v>
      </c>
      <c r="D1157" s="372" t="s">
        <v>3166</v>
      </c>
      <c r="E1157" s="372">
        <v>2000</v>
      </c>
      <c r="F1157" s="397">
        <v>41829257</v>
      </c>
      <c r="G1157" s="403" t="s">
        <v>3167</v>
      </c>
      <c r="H1157" s="372"/>
      <c r="I1157" s="372" t="s">
        <v>3151</v>
      </c>
      <c r="J1157" s="372"/>
      <c r="K1157" s="404">
        <v>0</v>
      </c>
      <c r="L1157" s="372">
        <v>0</v>
      </c>
      <c r="M1157" s="372"/>
      <c r="N1157" s="404">
        <v>6</v>
      </c>
      <c r="O1157" s="404">
        <v>8</v>
      </c>
      <c r="P1157" s="404">
        <f t="shared" si="37"/>
        <v>16000</v>
      </c>
    </row>
    <row r="1158" spans="1:16" x14ac:dyDescent="0.2">
      <c r="A1158" s="372" t="s">
        <v>3104</v>
      </c>
      <c r="B1158" s="372" t="s">
        <v>3105</v>
      </c>
      <c r="C1158" s="396" t="s">
        <v>3106</v>
      </c>
      <c r="D1158" s="372" t="s">
        <v>3168</v>
      </c>
      <c r="E1158" s="372">
        <v>1800</v>
      </c>
      <c r="F1158" s="397">
        <v>76065203</v>
      </c>
      <c r="G1158" s="403" t="s">
        <v>3169</v>
      </c>
      <c r="H1158" s="372" t="s">
        <v>3142</v>
      </c>
      <c r="I1158" s="372" t="s">
        <v>3170</v>
      </c>
      <c r="J1158" s="372" t="s">
        <v>3139</v>
      </c>
      <c r="K1158" s="404">
        <v>0</v>
      </c>
      <c r="L1158" s="372">
        <v>0</v>
      </c>
      <c r="M1158" s="372"/>
      <c r="N1158" s="404">
        <v>5</v>
      </c>
      <c r="O1158" s="404">
        <v>5</v>
      </c>
      <c r="P1158" s="404">
        <f t="shared" si="37"/>
        <v>9000</v>
      </c>
    </row>
    <row r="1159" spans="1:16" x14ac:dyDescent="0.2">
      <c r="A1159" s="372" t="s">
        <v>3104</v>
      </c>
      <c r="B1159" s="372" t="s">
        <v>3105</v>
      </c>
      <c r="C1159" s="396" t="s">
        <v>3106</v>
      </c>
      <c r="D1159" s="372" t="s">
        <v>3111</v>
      </c>
      <c r="E1159" s="372">
        <v>2000</v>
      </c>
      <c r="F1159" s="397">
        <v>42870638</v>
      </c>
      <c r="G1159" s="403" t="s">
        <v>3171</v>
      </c>
      <c r="H1159" s="372" t="s">
        <v>3122</v>
      </c>
      <c r="I1159" s="372" t="s">
        <v>3123</v>
      </c>
      <c r="J1159" s="372" t="s">
        <v>3113</v>
      </c>
      <c r="K1159" s="404">
        <v>4</v>
      </c>
      <c r="L1159" s="372">
        <v>12</v>
      </c>
      <c r="M1159" s="372"/>
      <c r="N1159" s="404">
        <v>6</v>
      </c>
      <c r="O1159" s="404">
        <v>8</v>
      </c>
      <c r="P1159" s="404">
        <f t="shared" si="37"/>
        <v>16000</v>
      </c>
    </row>
    <row r="1160" spans="1:16" x14ac:dyDescent="0.2">
      <c r="A1160" s="372" t="s">
        <v>3104</v>
      </c>
      <c r="B1160" s="372" t="s">
        <v>3105</v>
      </c>
      <c r="C1160" s="396" t="s">
        <v>3106</v>
      </c>
      <c r="D1160" s="372" t="s">
        <v>3111</v>
      </c>
      <c r="E1160" s="372">
        <v>2700</v>
      </c>
      <c r="F1160" s="397">
        <v>28226836</v>
      </c>
      <c r="G1160" s="407" t="s">
        <v>3172</v>
      </c>
      <c r="H1160" s="372" t="s">
        <v>3137</v>
      </c>
      <c r="I1160" s="372" t="s">
        <v>3138</v>
      </c>
      <c r="J1160" s="372" t="s">
        <v>3139</v>
      </c>
      <c r="K1160" s="404">
        <v>4</v>
      </c>
      <c r="L1160" s="372">
        <v>12</v>
      </c>
      <c r="M1160" s="372"/>
      <c r="N1160" s="404">
        <v>6</v>
      </c>
      <c r="O1160" s="404">
        <v>8</v>
      </c>
      <c r="P1160" s="404">
        <f t="shared" si="37"/>
        <v>21600</v>
      </c>
    </row>
    <row r="1161" spans="1:16" x14ac:dyDescent="0.2">
      <c r="A1161" s="372" t="s">
        <v>3104</v>
      </c>
      <c r="B1161" s="372" t="s">
        <v>3105</v>
      </c>
      <c r="C1161" s="396" t="s">
        <v>3106</v>
      </c>
      <c r="D1161" s="372" t="s">
        <v>3152</v>
      </c>
      <c r="E1161" s="372">
        <v>2700</v>
      </c>
      <c r="F1161" s="397" t="s">
        <v>3173</v>
      </c>
      <c r="G1161" s="407" t="s">
        <v>3174</v>
      </c>
      <c r="H1161" s="372" t="s">
        <v>3175</v>
      </c>
      <c r="I1161" s="372" t="s">
        <v>3176</v>
      </c>
      <c r="J1161" s="372"/>
      <c r="K1161" s="404">
        <v>4</v>
      </c>
      <c r="L1161" s="372">
        <v>12</v>
      </c>
      <c r="M1161" s="372"/>
      <c r="N1161" s="404">
        <v>6</v>
      </c>
      <c r="O1161" s="404">
        <v>8</v>
      </c>
      <c r="P1161" s="404">
        <f t="shared" si="37"/>
        <v>21600</v>
      </c>
    </row>
    <row r="1162" spans="1:16" x14ac:dyDescent="0.2">
      <c r="A1162" s="372" t="s">
        <v>3104</v>
      </c>
      <c r="B1162" s="372" t="s">
        <v>3105</v>
      </c>
      <c r="C1162" s="396" t="s">
        <v>3106</v>
      </c>
      <c r="D1162" s="372" t="s">
        <v>3177</v>
      </c>
      <c r="E1162" s="372">
        <v>2700</v>
      </c>
      <c r="F1162" s="397">
        <v>70062106</v>
      </c>
      <c r="G1162" s="407" t="s">
        <v>3178</v>
      </c>
      <c r="H1162" s="372" t="s">
        <v>3109</v>
      </c>
      <c r="I1162" s="372" t="s">
        <v>3179</v>
      </c>
      <c r="J1162" s="372" t="s">
        <v>3180</v>
      </c>
      <c r="K1162" s="404">
        <v>4</v>
      </c>
      <c r="L1162" s="372">
        <v>12</v>
      </c>
      <c r="M1162" s="372"/>
      <c r="N1162" s="404">
        <v>6</v>
      </c>
      <c r="O1162" s="404">
        <v>8</v>
      </c>
      <c r="P1162" s="404">
        <f t="shared" si="37"/>
        <v>21600</v>
      </c>
    </row>
    <row r="1163" spans="1:16" x14ac:dyDescent="0.2">
      <c r="A1163" s="372" t="s">
        <v>3104</v>
      </c>
      <c r="B1163" s="372" t="s">
        <v>3105</v>
      </c>
      <c r="C1163" s="396" t="s">
        <v>3106</v>
      </c>
      <c r="D1163" s="372" t="s">
        <v>3111</v>
      </c>
      <c r="E1163" s="372">
        <v>2700</v>
      </c>
      <c r="F1163" s="397">
        <v>70378830</v>
      </c>
      <c r="G1163" s="407" t="s">
        <v>3181</v>
      </c>
      <c r="H1163" s="372" t="s">
        <v>3158</v>
      </c>
      <c r="I1163" s="372" t="s">
        <v>3182</v>
      </c>
      <c r="J1163" s="372" t="s">
        <v>3183</v>
      </c>
      <c r="K1163" s="404">
        <v>4</v>
      </c>
      <c r="L1163" s="372">
        <v>12</v>
      </c>
      <c r="M1163" s="372"/>
      <c r="N1163" s="404">
        <v>6</v>
      </c>
      <c r="O1163" s="404">
        <v>8</v>
      </c>
      <c r="P1163" s="404">
        <f t="shared" si="37"/>
        <v>21600</v>
      </c>
    </row>
    <row r="1164" spans="1:16" x14ac:dyDescent="0.2">
      <c r="A1164" s="372" t="s">
        <v>3104</v>
      </c>
      <c r="B1164" s="372" t="s">
        <v>3105</v>
      </c>
      <c r="C1164" s="396" t="s">
        <v>3106</v>
      </c>
      <c r="D1164" s="372" t="s">
        <v>3111</v>
      </c>
      <c r="E1164" s="372">
        <v>2700</v>
      </c>
      <c r="F1164" s="397">
        <v>44994657</v>
      </c>
      <c r="G1164" s="407" t="s">
        <v>3184</v>
      </c>
      <c r="H1164" s="372" t="s">
        <v>3185</v>
      </c>
      <c r="I1164" s="372" t="s">
        <v>3182</v>
      </c>
      <c r="J1164" s="372" t="s">
        <v>3119</v>
      </c>
      <c r="K1164" s="404">
        <v>4</v>
      </c>
      <c r="L1164" s="372">
        <v>12</v>
      </c>
      <c r="M1164" s="372"/>
      <c r="N1164" s="404">
        <v>6</v>
      </c>
      <c r="O1164" s="404">
        <v>8</v>
      </c>
      <c r="P1164" s="404">
        <f t="shared" si="37"/>
        <v>21600</v>
      </c>
    </row>
    <row r="1165" spans="1:16" x14ac:dyDescent="0.2">
      <c r="A1165" s="372" t="s">
        <v>3104</v>
      </c>
      <c r="B1165" s="372" t="s">
        <v>3105</v>
      </c>
      <c r="C1165" s="396" t="s">
        <v>3106</v>
      </c>
      <c r="D1165" s="372" t="s">
        <v>3135</v>
      </c>
      <c r="E1165" s="372">
        <v>2700</v>
      </c>
      <c r="F1165" s="397">
        <v>46770719</v>
      </c>
      <c r="G1165" s="407" t="s">
        <v>3186</v>
      </c>
      <c r="H1165" s="372" t="s">
        <v>3187</v>
      </c>
      <c r="I1165" s="372" t="s">
        <v>3188</v>
      </c>
      <c r="J1165" s="372" t="s">
        <v>3189</v>
      </c>
      <c r="K1165" s="404">
        <v>4</v>
      </c>
      <c r="L1165" s="372">
        <v>12</v>
      </c>
      <c r="M1165" s="372"/>
      <c r="N1165" s="404">
        <v>6</v>
      </c>
      <c r="O1165" s="404">
        <v>8</v>
      </c>
      <c r="P1165" s="404">
        <f t="shared" si="37"/>
        <v>21600</v>
      </c>
    </row>
    <row r="1166" spans="1:16" x14ac:dyDescent="0.2">
      <c r="A1166" s="372" t="s">
        <v>3104</v>
      </c>
      <c r="B1166" s="372" t="s">
        <v>3105</v>
      </c>
      <c r="C1166" s="396" t="s">
        <v>3106</v>
      </c>
      <c r="D1166" s="372" t="s">
        <v>602</v>
      </c>
      <c r="E1166" s="372">
        <v>2700</v>
      </c>
      <c r="F1166" s="397">
        <v>46422154</v>
      </c>
      <c r="G1166" s="407" t="s">
        <v>3190</v>
      </c>
      <c r="H1166" s="372" t="s">
        <v>3158</v>
      </c>
      <c r="I1166" s="372" t="s">
        <v>3182</v>
      </c>
      <c r="J1166" s="372" t="s">
        <v>3183</v>
      </c>
      <c r="K1166" s="404">
        <v>0</v>
      </c>
      <c r="L1166" s="372">
        <v>0</v>
      </c>
      <c r="M1166" s="372"/>
      <c r="N1166" s="404">
        <v>6</v>
      </c>
      <c r="O1166" s="404">
        <v>8</v>
      </c>
      <c r="P1166" s="404">
        <f t="shared" si="37"/>
        <v>21600</v>
      </c>
    </row>
    <row r="1167" spans="1:16" x14ac:dyDescent="0.2">
      <c r="A1167" s="372" t="s">
        <v>3104</v>
      </c>
      <c r="B1167" s="372" t="s">
        <v>3105</v>
      </c>
      <c r="C1167" s="396" t="s">
        <v>3106</v>
      </c>
      <c r="D1167" s="372" t="s">
        <v>3143</v>
      </c>
      <c r="E1167" s="372">
        <v>2700</v>
      </c>
      <c r="F1167" s="397">
        <v>41877531</v>
      </c>
      <c r="G1167" s="407" t="s">
        <v>3191</v>
      </c>
      <c r="H1167" s="372" t="s">
        <v>3192</v>
      </c>
      <c r="I1167" s="372" t="s">
        <v>3193</v>
      </c>
      <c r="J1167" s="372" t="s">
        <v>3113</v>
      </c>
      <c r="K1167" s="404">
        <v>4</v>
      </c>
      <c r="L1167" s="372">
        <v>12</v>
      </c>
      <c r="M1167" s="372">
        <f>L1140*M62923</f>
        <v>0</v>
      </c>
      <c r="N1167" s="404">
        <v>6</v>
      </c>
      <c r="O1167" s="404">
        <v>8</v>
      </c>
      <c r="P1167" s="404">
        <f t="shared" si="37"/>
        <v>21600</v>
      </c>
    </row>
    <row r="1168" spans="1:16" x14ac:dyDescent="0.2">
      <c r="A1168" s="372" t="s">
        <v>3104</v>
      </c>
      <c r="B1168" s="372" t="s">
        <v>3105</v>
      </c>
      <c r="C1168" s="372" t="s">
        <v>104</v>
      </c>
      <c r="D1168" s="372" t="s">
        <v>3194</v>
      </c>
      <c r="E1168" s="372">
        <v>2134</v>
      </c>
      <c r="F1168" s="397">
        <v>31031967</v>
      </c>
      <c r="G1168" s="407" t="s">
        <v>3195</v>
      </c>
      <c r="H1168" s="372" t="s">
        <v>3109</v>
      </c>
      <c r="I1168" s="372" t="s">
        <v>3196</v>
      </c>
      <c r="J1168" s="372" t="s">
        <v>3180</v>
      </c>
      <c r="K1168" s="404">
        <v>1</v>
      </c>
      <c r="L1168" s="372">
        <v>12</v>
      </c>
      <c r="M1168" s="372">
        <f>E1168*L1168</f>
        <v>25608</v>
      </c>
      <c r="N1168" s="404">
        <v>1</v>
      </c>
      <c r="O1168" s="404">
        <v>8</v>
      </c>
      <c r="P1168" s="404">
        <f t="shared" si="37"/>
        <v>17072</v>
      </c>
    </row>
    <row r="1169" spans="1:16" x14ac:dyDescent="0.2">
      <c r="A1169" s="372" t="s">
        <v>3104</v>
      </c>
      <c r="B1169" s="372" t="s">
        <v>3105</v>
      </c>
      <c r="C1169" s="372" t="s">
        <v>104</v>
      </c>
      <c r="D1169" s="372" t="s">
        <v>3197</v>
      </c>
      <c r="E1169" s="372">
        <v>2127</v>
      </c>
      <c r="F1169" s="397">
        <v>31167806</v>
      </c>
      <c r="G1169" s="407" t="s">
        <v>3198</v>
      </c>
      <c r="H1169" s="372" t="s">
        <v>3199</v>
      </c>
      <c r="I1169" s="372" t="s">
        <v>3200</v>
      </c>
      <c r="J1169" s="372"/>
      <c r="K1169" s="404">
        <v>1</v>
      </c>
      <c r="L1169" s="372">
        <v>12</v>
      </c>
      <c r="M1169" s="372">
        <f t="shared" ref="M1169:M1179" si="38">E1169*L1169</f>
        <v>25524</v>
      </c>
      <c r="N1169" s="404">
        <v>1</v>
      </c>
      <c r="O1169" s="404">
        <v>8</v>
      </c>
      <c r="P1169" s="404">
        <f t="shared" si="37"/>
        <v>17016</v>
      </c>
    </row>
    <row r="1170" spans="1:16" x14ac:dyDescent="0.2">
      <c r="A1170" s="372" t="s">
        <v>3104</v>
      </c>
      <c r="B1170" s="372" t="s">
        <v>3105</v>
      </c>
      <c r="C1170" s="372" t="s">
        <v>104</v>
      </c>
      <c r="D1170" s="372" t="s">
        <v>3111</v>
      </c>
      <c r="E1170" s="372">
        <v>1581.9</v>
      </c>
      <c r="F1170" s="397">
        <v>41958719</v>
      </c>
      <c r="G1170" s="407" t="s">
        <v>3201</v>
      </c>
      <c r="H1170" s="372" t="s">
        <v>3130</v>
      </c>
      <c r="I1170" s="372" t="s">
        <v>3131</v>
      </c>
      <c r="J1170" s="372" t="s">
        <v>3113</v>
      </c>
      <c r="K1170" s="404">
        <v>1</v>
      </c>
      <c r="L1170" s="372">
        <v>12</v>
      </c>
      <c r="M1170" s="372">
        <f t="shared" si="38"/>
        <v>18982.800000000003</v>
      </c>
      <c r="N1170" s="404">
        <v>1</v>
      </c>
      <c r="O1170" s="404">
        <v>8</v>
      </c>
      <c r="P1170" s="404">
        <f t="shared" si="37"/>
        <v>12655.2</v>
      </c>
    </row>
    <row r="1171" spans="1:16" x14ac:dyDescent="0.2">
      <c r="A1171" s="372" t="s">
        <v>3104</v>
      </c>
      <c r="B1171" s="372" t="s">
        <v>3105</v>
      </c>
      <c r="C1171" s="372" t="s">
        <v>104</v>
      </c>
      <c r="D1171" s="372" t="s">
        <v>3202</v>
      </c>
      <c r="E1171" s="372">
        <v>2100</v>
      </c>
      <c r="F1171" s="397" t="s">
        <v>3203</v>
      </c>
      <c r="G1171" s="407" t="s">
        <v>3204</v>
      </c>
      <c r="H1171" s="372"/>
      <c r="I1171" s="372"/>
      <c r="J1171" s="372" t="s">
        <v>3113</v>
      </c>
      <c r="K1171" s="404">
        <v>1</v>
      </c>
      <c r="L1171" s="372">
        <v>12</v>
      </c>
      <c r="M1171" s="372">
        <f t="shared" si="38"/>
        <v>25200</v>
      </c>
      <c r="N1171" s="404">
        <v>1</v>
      </c>
      <c r="O1171" s="404">
        <v>8</v>
      </c>
      <c r="P1171" s="404">
        <f t="shared" si="37"/>
        <v>16800</v>
      </c>
    </row>
    <row r="1172" spans="1:16" x14ac:dyDescent="0.2">
      <c r="A1172" s="372" t="s">
        <v>3104</v>
      </c>
      <c r="B1172" s="372" t="s">
        <v>3105</v>
      </c>
      <c r="C1172" s="372" t="s">
        <v>104</v>
      </c>
      <c r="D1172" s="372" t="s">
        <v>3205</v>
      </c>
      <c r="E1172" s="372">
        <v>1600</v>
      </c>
      <c r="F1172" s="397" t="s">
        <v>3206</v>
      </c>
      <c r="G1172" s="407" t="s">
        <v>3207</v>
      </c>
      <c r="H1172" s="372" t="s">
        <v>3137</v>
      </c>
      <c r="I1172" s="372" t="s">
        <v>3189</v>
      </c>
      <c r="J1172" s="372"/>
      <c r="K1172" s="404">
        <v>1</v>
      </c>
      <c r="L1172" s="372">
        <v>12</v>
      </c>
      <c r="M1172" s="372">
        <f t="shared" si="38"/>
        <v>19200</v>
      </c>
      <c r="N1172" s="404">
        <v>1</v>
      </c>
      <c r="O1172" s="404">
        <v>8</v>
      </c>
      <c r="P1172" s="404">
        <f t="shared" si="37"/>
        <v>12800</v>
      </c>
    </row>
    <row r="1173" spans="1:16" x14ac:dyDescent="0.2">
      <c r="A1173" s="372" t="s">
        <v>3104</v>
      </c>
      <c r="B1173" s="372" t="s">
        <v>3105</v>
      </c>
      <c r="C1173" s="372" t="s">
        <v>104</v>
      </c>
      <c r="D1173" s="372" t="s">
        <v>3205</v>
      </c>
      <c r="E1173" s="372">
        <v>1500</v>
      </c>
      <c r="F1173" s="397" t="s">
        <v>3208</v>
      </c>
      <c r="G1173" s="407" t="s">
        <v>3209</v>
      </c>
      <c r="H1173" s="372" t="s">
        <v>3142</v>
      </c>
      <c r="I1173" s="372" t="s">
        <v>3210</v>
      </c>
      <c r="J1173" s="372"/>
      <c r="K1173" s="404">
        <v>1</v>
      </c>
      <c r="L1173" s="372">
        <v>12</v>
      </c>
      <c r="M1173" s="372">
        <f t="shared" si="38"/>
        <v>18000</v>
      </c>
      <c r="N1173" s="404">
        <v>1</v>
      </c>
      <c r="O1173" s="404">
        <v>8</v>
      </c>
      <c r="P1173" s="404">
        <f t="shared" si="37"/>
        <v>12000</v>
      </c>
    </row>
    <row r="1174" spans="1:16" x14ac:dyDescent="0.2">
      <c r="A1174" s="372" t="s">
        <v>3104</v>
      </c>
      <c r="B1174" s="372" t="s">
        <v>3105</v>
      </c>
      <c r="C1174" s="372" t="s">
        <v>104</v>
      </c>
      <c r="D1174" s="372" t="s">
        <v>3211</v>
      </c>
      <c r="E1174" s="372">
        <v>1457.65</v>
      </c>
      <c r="F1174" s="397" t="s">
        <v>3212</v>
      </c>
      <c r="G1174" s="407" t="s">
        <v>3213</v>
      </c>
      <c r="H1174" s="372" t="s">
        <v>3109</v>
      </c>
      <c r="I1174" s="372" t="s">
        <v>3214</v>
      </c>
      <c r="J1174" s="372"/>
      <c r="K1174" s="404">
        <v>1</v>
      </c>
      <c r="L1174" s="372">
        <v>12</v>
      </c>
      <c r="M1174" s="372">
        <f t="shared" si="38"/>
        <v>17491.800000000003</v>
      </c>
      <c r="N1174" s="404">
        <v>1</v>
      </c>
      <c r="O1174" s="404">
        <v>8</v>
      </c>
      <c r="P1174" s="404">
        <f t="shared" si="37"/>
        <v>11661.2</v>
      </c>
    </row>
    <row r="1175" spans="1:16" x14ac:dyDescent="0.2">
      <c r="A1175" s="372" t="s">
        <v>3104</v>
      </c>
      <c r="B1175" s="372" t="s">
        <v>3105</v>
      </c>
      <c r="C1175" s="372" t="s">
        <v>104</v>
      </c>
      <c r="D1175" s="372" t="s">
        <v>3215</v>
      </c>
      <c r="E1175" s="372">
        <v>2154</v>
      </c>
      <c r="F1175" s="397" t="s">
        <v>3216</v>
      </c>
      <c r="G1175" s="407" t="s">
        <v>3217</v>
      </c>
      <c r="H1175" s="372"/>
      <c r="I1175" s="372"/>
      <c r="J1175" s="372" t="s">
        <v>3113</v>
      </c>
      <c r="K1175" s="404">
        <v>1</v>
      </c>
      <c r="L1175" s="372">
        <v>12</v>
      </c>
      <c r="M1175" s="372">
        <f t="shared" si="38"/>
        <v>25848</v>
      </c>
      <c r="N1175" s="404">
        <v>1</v>
      </c>
      <c r="O1175" s="404">
        <v>8</v>
      </c>
      <c r="P1175" s="404">
        <f t="shared" si="37"/>
        <v>17232</v>
      </c>
    </row>
    <row r="1176" spans="1:16" x14ac:dyDescent="0.2">
      <c r="A1176" s="372" t="s">
        <v>3104</v>
      </c>
      <c r="B1176" s="372" t="s">
        <v>3105</v>
      </c>
      <c r="C1176" s="372" t="s">
        <v>104</v>
      </c>
      <c r="D1176" s="372" t="s">
        <v>3218</v>
      </c>
      <c r="E1176" s="372">
        <v>1500</v>
      </c>
      <c r="F1176" s="397" t="s">
        <v>3219</v>
      </c>
      <c r="G1176" s="372" t="s">
        <v>3220</v>
      </c>
      <c r="H1176" s="372"/>
      <c r="I1176" s="372" t="s">
        <v>3221</v>
      </c>
      <c r="J1176" s="372"/>
      <c r="K1176" s="404">
        <v>1</v>
      </c>
      <c r="L1176" s="372">
        <v>12</v>
      </c>
      <c r="M1176" s="372">
        <f t="shared" si="38"/>
        <v>18000</v>
      </c>
      <c r="N1176" s="404">
        <v>1</v>
      </c>
      <c r="O1176" s="404">
        <v>8</v>
      </c>
      <c r="P1176" s="404">
        <f t="shared" si="37"/>
        <v>12000</v>
      </c>
    </row>
    <row r="1177" spans="1:16" x14ac:dyDescent="0.2">
      <c r="A1177" s="372" t="s">
        <v>3104</v>
      </c>
      <c r="B1177" s="372" t="s">
        <v>3105</v>
      </c>
      <c r="C1177" s="372" t="s">
        <v>104</v>
      </c>
      <c r="D1177" s="372" t="s">
        <v>3222</v>
      </c>
      <c r="E1177" s="372">
        <v>1725</v>
      </c>
      <c r="F1177" s="397">
        <v>43979080</v>
      </c>
      <c r="G1177" s="372" t="s">
        <v>3223</v>
      </c>
      <c r="H1177" s="372"/>
      <c r="I1177" s="372"/>
      <c r="J1177" s="372" t="s">
        <v>3113</v>
      </c>
      <c r="K1177" s="404">
        <v>1</v>
      </c>
      <c r="L1177" s="372">
        <v>12</v>
      </c>
      <c r="M1177" s="372">
        <f t="shared" si="38"/>
        <v>20700</v>
      </c>
      <c r="N1177" s="404">
        <v>1</v>
      </c>
      <c r="O1177" s="404">
        <v>8</v>
      </c>
      <c r="P1177" s="404">
        <f t="shared" si="37"/>
        <v>13800</v>
      </c>
    </row>
    <row r="1178" spans="1:16" x14ac:dyDescent="0.2">
      <c r="A1178" s="372" t="s">
        <v>3104</v>
      </c>
      <c r="B1178" s="372" t="s">
        <v>3105</v>
      </c>
      <c r="C1178" s="372" t="s">
        <v>104</v>
      </c>
      <c r="D1178" s="372" t="s">
        <v>3224</v>
      </c>
      <c r="E1178" s="372">
        <v>2154</v>
      </c>
      <c r="F1178" s="397">
        <v>70517852</v>
      </c>
      <c r="G1178" s="372" t="s">
        <v>3225</v>
      </c>
      <c r="H1178" s="372" t="s">
        <v>3226</v>
      </c>
      <c r="I1178" s="372" t="s">
        <v>3224</v>
      </c>
      <c r="J1178" s="372"/>
      <c r="K1178" s="404"/>
      <c r="L1178" s="404">
        <v>0</v>
      </c>
      <c r="M1178" s="372">
        <f>E1178*L1178</f>
        <v>0</v>
      </c>
      <c r="N1178" s="404">
        <v>1</v>
      </c>
      <c r="O1178" s="404">
        <v>2</v>
      </c>
      <c r="P1178" s="404">
        <f t="shared" si="37"/>
        <v>4308</v>
      </c>
    </row>
    <row r="1179" spans="1:16" x14ac:dyDescent="0.2">
      <c r="A1179" s="372" t="s">
        <v>3104</v>
      </c>
      <c r="B1179" s="372" t="s">
        <v>3105</v>
      </c>
      <c r="C1179" s="372" t="s">
        <v>104</v>
      </c>
      <c r="D1179" s="372" t="s">
        <v>3224</v>
      </c>
      <c r="E1179" s="372">
        <v>2154</v>
      </c>
      <c r="F1179" s="397">
        <v>72874037</v>
      </c>
      <c r="G1179" s="372" t="s">
        <v>3227</v>
      </c>
      <c r="H1179" s="372" t="s">
        <v>3226</v>
      </c>
      <c r="I1179" s="372" t="s">
        <v>3224</v>
      </c>
      <c r="J1179" s="372"/>
      <c r="K1179" s="404">
        <v>1</v>
      </c>
      <c r="L1179" s="404">
        <v>12</v>
      </c>
      <c r="M1179" s="372">
        <f t="shared" si="38"/>
        <v>25848</v>
      </c>
      <c r="N1179" s="375"/>
      <c r="O1179" s="404"/>
      <c r="P1179" s="375"/>
    </row>
    <row r="1180" spans="1:16" x14ac:dyDescent="0.2">
      <c r="A1180" s="382" t="s">
        <v>3228</v>
      </c>
      <c r="B1180" s="383"/>
      <c r="C1180" s="383"/>
      <c r="D1180" s="384"/>
      <c r="E1180" s="383"/>
      <c r="F1180" s="383"/>
      <c r="G1180" s="385"/>
      <c r="H1180" s="386"/>
      <c r="I1180" s="386"/>
      <c r="J1180" s="383"/>
      <c r="K1180" s="387"/>
      <c r="L1180" s="387"/>
      <c r="M1180" s="383"/>
      <c r="N1180" s="387"/>
      <c r="O1180" s="387"/>
      <c r="P1180" s="383"/>
    </row>
    <row r="1181" spans="1:16" ht="36" x14ac:dyDescent="0.2">
      <c r="A1181" s="408" t="s">
        <v>3228</v>
      </c>
      <c r="B1181" s="408" t="s">
        <v>1112</v>
      </c>
      <c r="C1181" s="409" t="s">
        <v>3229</v>
      </c>
      <c r="D1181" s="507" t="s">
        <v>2957</v>
      </c>
      <c r="E1181" s="508">
        <v>2000</v>
      </c>
      <c r="F1181" s="509">
        <v>70512702</v>
      </c>
      <c r="G1181" s="507" t="s">
        <v>3230</v>
      </c>
      <c r="H1181" s="507" t="s">
        <v>2957</v>
      </c>
      <c r="I1181" s="410" t="s">
        <v>891</v>
      </c>
      <c r="J1181" s="410" t="s">
        <v>3231</v>
      </c>
      <c r="K1181" s="411">
        <v>1</v>
      </c>
      <c r="L1181" s="412"/>
      <c r="M1181" s="409"/>
      <c r="N1181" s="412">
        <v>1</v>
      </c>
      <c r="O1181" s="412">
        <v>6</v>
      </c>
      <c r="P1181" s="413">
        <v>12000</v>
      </c>
    </row>
    <row r="1182" spans="1:16" ht="36" x14ac:dyDescent="0.2">
      <c r="A1182" s="408" t="s">
        <v>3228</v>
      </c>
      <c r="B1182" s="408" t="s">
        <v>1112</v>
      </c>
      <c r="C1182" s="409" t="s">
        <v>3229</v>
      </c>
      <c r="D1182" s="507" t="s">
        <v>3232</v>
      </c>
      <c r="E1182" s="508">
        <v>1500</v>
      </c>
      <c r="F1182" s="509">
        <v>31006200</v>
      </c>
      <c r="G1182" s="507" t="s">
        <v>3233</v>
      </c>
      <c r="H1182" s="507" t="s">
        <v>3232</v>
      </c>
      <c r="I1182" s="410" t="s">
        <v>870</v>
      </c>
      <c r="J1182" s="410" t="s">
        <v>870</v>
      </c>
      <c r="K1182" s="411">
        <v>1</v>
      </c>
      <c r="L1182" s="412">
        <v>12</v>
      </c>
      <c r="M1182" s="414">
        <v>18000</v>
      </c>
      <c r="N1182" s="412">
        <v>1</v>
      </c>
      <c r="O1182" s="412">
        <v>9</v>
      </c>
      <c r="P1182" s="413">
        <v>13500</v>
      </c>
    </row>
    <row r="1183" spans="1:16" ht="36" x14ac:dyDescent="0.2">
      <c r="A1183" s="408" t="s">
        <v>3228</v>
      </c>
      <c r="B1183" s="408" t="s">
        <v>1112</v>
      </c>
      <c r="C1183" s="409" t="s">
        <v>3229</v>
      </c>
      <c r="D1183" s="507" t="s">
        <v>2957</v>
      </c>
      <c r="E1183" s="508">
        <v>2000</v>
      </c>
      <c r="F1183" s="509">
        <v>44747146</v>
      </c>
      <c r="G1183" s="507" t="s">
        <v>3234</v>
      </c>
      <c r="H1183" s="507" t="s">
        <v>2957</v>
      </c>
      <c r="I1183" s="410" t="s">
        <v>891</v>
      </c>
      <c r="J1183" s="410" t="s">
        <v>3231</v>
      </c>
      <c r="K1183" s="411">
        <v>1</v>
      </c>
      <c r="L1183" s="412"/>
      <c r="M1183" s="409"/>
      <c r="N1183" s="412">
        <v>1</v>
      </c>
      <c r="O1183" s="412">
        <v>6</v>
      </c>
      <c r="P1183" s="413">
        <v>12000</v>
      </c>
    </row>
    <row r="1184" spans="1:16" ht="36" x14ac:dyDescent="0.2">
      <c r="A1184" s="408" t="s">
        <v>3228</v>
      </c>
      <c r="B1184" s="408" t="s">
        <v>1112</v>
      </c>
      <c r="C1184" s="409" t="s">
        <v>3229</v>
      </c>
      <c r="D1184" s="507" t="s">
        <v>1186</v>
      </c>
      <c r="E1184" s="508">
        <v>1500</v>
      </c>
      <c r="F1184" s="509">
        <v>41620371</v>
      </c>
      <c r="G1184" s="507" t="s">
        <v>3235</v>
      </c>
      <c r="H1184" s="507" t="s">
        <v>1186</v>
      </c>
      <c r="I1184" s="410" t="s">
        <v>870</v>
      </c>
      <c r="J1184" s="410" t="s">
        <v>870</v>
      </c>
      <c r="K1184" s="411">
        <v>1</v>
      </c>
      <c r="L1184" s="412">
        <v>12</v>
      </c>
      <c r="M1184" s="414">
        <v>18000</v>
      </c>
      <c r="N1184" s="412">
        <v>1</v>
      </c>
      <c r="O1184" s="412">
        <v>9</v>
      </c>
      <c r="P1184" s="413">
        <v>13500</v>
      </c>
    </row>
    <row r="1185" spans="1:16" ht="36" x14ac:dyDescent="0.2">
      <c r="A1185" s="408" t="s">
        <v>3228</v>
      </c>
      <c r="B1185" s="408" t="s">
        <v>1112</v>
      </c>
      <c r="C1185" s="409" t="s">
        <v>3229</v>
      </c>
      <c r="D1185" s="507" t="s">
        <v>2957</v>
      </c>
      <c r="E1185" s="508">
        <v>2000</v>
      </c>
      <c r="F1185" s="509">
        <v>44940775</v>
      </c>
      <c r="G1185" s="507" t="s">
        <v>3236</v>
      </c>
      <c r="H1185" s="507" t="s">
        <v>2957</v>
      </c>
      <c r="I1185" s="410" t="s">
        <v>891</v>
      </c>
      <c r="J1185" s="410" t="s">
        <v>3231</v>
      </c>
      <c r="K1185" s="411">
        <v>1</v>
      </c>
      <c r="L1185" s="412"/>
      <c r="M1185" s="509"/>
      <c r="N1185" s="412">
        <v>1</v>
      </c>
      <c r="O1185" s="412">
        <v>6</v>
      </c>
      <c r="P1185" s="413">
        <v>12000</v>
      </c>
    </row>
    <row r="1186" spans="1:16" ht="36" x14ac:dyDescent="0.2">
      <c r="A1186" s="408" t="s">
        <v>3228</v>
      </c>
      <c r="B1186" s="408" t="s">
        <v>1112</v>
      </c>
      <c r="C1186" s="409" t="s">
        <v>3229</v>
      </c>
      <c r="D1186" s="507" t="s">
        <v>1193</v>
      </c>
      <c r="E1186" s="508">
        <v>2500</v>
      </c>
      <c r="F1186" s="509">
        <v>42902998</v>
      </c>
      <c r="G1186" s="507" t="s">
        <v>3237</v>
      </c>
      <c r="H1186" s="507" t="s">
        <v>1193</v>
      </c>
      <c r="I1186" s="410" t="s">
        <v>891</v>
      </c>
      <c r="J1186" s="410" t="s">
        <v>3231</v>
      </c>
      <c r="K1186" s="411">
        <v>1</v>
      </c>
      <c r="L1186" s="412"/>
      <c r="M1186" s="509"/>
      <c r="N1186" s="412">
        <v>1</v>
      </c>
      <c r="O1186" s="412">
        <v>6</v>
      </c>
      <c r="P1186" s="413">
        <v>15000</v>
      </c>
    </row>
    <row r="1187" spans="1:16" ht="36" x14ac:dyDescent="0.2">
      <c r="A1187" s="408" t="s">
        <v>3228</v>
      </c>
      <c r="B1187" s="408" t="s">
        <v>1112</v>
      </c>
      <c r="C1187" s="409" t="s">
        <v>3229</v>
      </c>
      <c r="D1187" s="507" t="s">
        <v>1193</v>
      </c>
      <c r="E1187" s="508">
        <v>2500</v>
      </c>
      <c r="F1187" s="509">
        <v>41712178</v>
      </c>
      <c r="G1187" s="507" t="s">
        <v>3238</v>
      </c>
      <c r="H1187" s="507" t="s">
        <v>1193</v>
      </c>
      <c r="I1187" s="410" t="s">
        <v>891</v>
      </c>
      <c r="J1187" s="410" t="s">
        <v>3231</v>
      </c>
      <c r="K1187" s="411">
        <v>1</v>
      </c>
      <c r="L1187" s="412"/>
      <c r="M1187" s="509"/>
      <c r="N1187" s="412">
        <v>1</v>
      </c>
      <c r="O1187" s="412">
        <v>6</v>
      </c>
      <c r="P1187" s="413">
        <v>15000</v>
      </c>
    </row>
    <row r="1188" spans="1:16" ht="36" x14ac:dyDescent="0.2">
      <c r="A1188" s="408" t="s">
        <v>3228</v>
      </c>
      <c r="B1188" s="408" t="s">
        <v>1112</v>
      </c>
      <c r="C1188" s="409" t="s">
        <v>3229</v>
      </c>
      <c r="D1188" s="507" t="s">
        <v>1126</v>
      </c>
      <c r="E1188" s="508">
        <v>2000</v>
      </c>
      <c r="F1188" s="509">
        <v>46309982</v>
      </c>
      <c r="G1188" s="507" t="s">
        <v>3239</v>
      </c>
      <c r="H1188" s="507" t="s">
        <v>1126</v>
      </c>
      <c r="I1188" s="410" t="s">
        <v>891</v>
      </c>
      <c r="J1188" s="410" t="s">
        <v>3231</v>
      </c>
      <c r="K1188" s="411">
        <v>1</v>
      </c>
      <c r="L1188" s="412"/>
      <c r="M1188" s="509"/>
      <c r="N1188" s="412">
        <v>1</v>
      </c>
      <c r="O1188" s="412">
        <v>6</v>
      </c>
      <c r="P1188" s="413">
        <v>12000</v>
      </c>
    </row>
    <row r="1189" spans="1:16" ht="36" x14ac:dyDescent="0.2">
      <c r="A1189" s="408" t="s">
        <v>3228</v>
      </c>
      <c r="B1189" s="408" t="s">
        <v>1112</v>
      </c>
      <c r="C1189" s="409" t="s">
        <v>3229</v>
      </c>
      <c r="D1189" s="507" t="s">
        <v>1126</v>
      </c>
      <c r="E1189" s="508">
        <v>2000</v>
      </c>
      <c r="F1189" s="509">
        <v>76654645</v>
      </c>
      <c r="G1189" s="507" t="s">
        <v>3240</v>
      </c>
      <c r="H1189" s="507" t="s">
        <v>1126</v>
      </c>
      <c r="I1189" s="410" t="s">
        <v>891</v>
      </c>
      <c r="J1189" s="410" t="s">
        <v>3231</v>
      </c>
      <c r="K1189" s="411">
        <v>1</v>
      </c>
      <c r="L1189" s="412"/>
      <c r="M1189" s="509"/>
      <c r="N1189" s="412">
        <v>1</v>
      </c>
      <c r="O1189" s="412">
        <v>6</v>
      </c>
      <c r="P1189" s="413">
        <v>12000</v>
      </c>
    </row>
    <row r="1190" spans="1:16" ht="36" x14ac:dyDescent="0.2">
      <c r="A1190" s="408" t="s">
        <v>3228</v>
      </c>
      <c r="B1190" s="408" t="s">
        <v>1112</v>
      </c>
      <c r="C1190" s="409" t="s">
        <v>3229</v>
      </c>
      <c r="D1190" s="507" t="s">
        <v>1126</v>
      </c>
      <c r="E1190" s="508">
        <v>2000</v>
      </c>
      <c r="F1190" s="509">
        <v>43316830</v>
      </c>
      <c r="G1190" s="507" t="s">
        <v>3241</v>
      </c>
      <c r="H1190" s="507" t="s">
        <v>1126</v>
      </c>
      <c r="I1190" s="410" t="s">
        <v>891</v>
      </c>
      <c r="J1190" s="410" t="s">
        <v>3231</v>
      </c>
      <c r="K1190" s="411">
        <v>1</v>
      </c>
      <c r="L1190" s="412"/>
      <c r="M1190" s="509"/>
      <c r="N1190" s="412">
        <v>1</v>
      </c>
      <c r="O1190" s="412">
        <v>6</v>
      </c>
      <c r="P1190" s="413">
        <v>12000</v>
      </c>
    </row>
    <row r="1191" spans="1:16" ht="36" x14ac:dyDescent="0.2">
      <c r="A1191" s="408" t="s">
        <v>3228</v>
      </c>
      <c r="B1191" s="408" t="s">
        <v>1112</v>
      </c>
      <c r="C1191" s="409" t="s">
        <v>3229</v>
      </c>
      <c r="D1191" s="507" t="s">
        <v>3242</v>
      </c>
      <c r="E1191" s="508">
        <v>1500</v>
      </c>
      <c r="F1191" s="509">
        <v>40045406</v>
      </c>
      <c r="G1191" s="507" t="s">
        <v>3243</v>
      </c>
      <c r="H1191" s="507" t="s">
        <v>3242</v>
      </c>
      <c r="I1191" s="410" t="s">
        <v>870</v>
      </c>
      <c r="J1191" s="410" t="s">
        <v>870</v>
      </c>
      <c r="K1191" s="411">
        <v>1</v>
      </c>
      <c r="L1191" s="412">
        <v>12</v>
      </c>
      <c r="M1191" s="414">
        <v>18000</v>
      </c>
      <c r="N1191" s="412">
        <v>1</v>
      </c>
      <c r="O1191" s="412">
        <v>9</v>
      </c>
      <c r="P1191" s="413">
        <v>13500</v>
      </c>
    </row>
    <row r="1192" spans="1:16" ht="36" x14ac:dyDescent="0.2">
      <c r="A1192" s="408" t="s">
        <v>3228</v>
      </c>
      <c r="B1192" s="408" t="s">
        <v>1112</v>
      </c>
      <c r="C1192" s="409" t="s">
        <v>3229</v>
      </c>
      <c r="D1192" s="507" t="s">
        <v>1129</v>
      </c>
      <c r="E1192" s="508">
        <v>2500</v>
      </c>
      <c r="F1192" s="509">
        <v>10863817</v>
      </c>
      <c r="G1192" s="507" t="s">
        <v>3244</v>
      </c>
      <c r="H1192" s="507" t="s">
        <v>1129</v>
      </c>
      <c r="I1192" s="410" t="s">
        <v>870</v>
      </c>
      <c r="J1192" s="410" t="s">
        <v>870</v>
      </c>
      <c r="K1192" s="411">
        <v>1</v>
      </c>
      <c r="L1192" s="412"/>
      <c r="M1192" s="509"/>
      <c r="N1192" s="412">
        <v>1</v>
      </c>
      <c r="O1192" s="412">
        <v>6</v>
      </c>
      <c r="P1192" s="413">
        <v>15000</v>
      </c>
    </row>
    <row r="1193" spans="1:16" ht="36" x14ac:dyDescent="0.2">
      <c r="A1193" s="408" t="s">
        <v>3228</v>
      </c>
      <c r="B1193" s="408" t="s">
        <v>1112</v>
      </c>
      <c r="C1193" s="409" t="s">
        <v>3229</v>
      </c>
      <c r="D1193" s="507" t="s">
        <v>1129</v>
      </c>
      <c r="E1193" s="508">
        <v>2500</v>
      </c>
      <c r="F1193" s="509">
        <v>70761091</v>
      </c>
      <c r="G1193" s="507" t="s">
        <v>3245</v>
      </c>
      <c r="H1193" s="507" t="s">
        <v>1129</v>
      </c>
      <c r="I1193" s="410" t="s">
        <v>870</v>
      </c>
      <c r="J1193" s="410" t="s">
        <v>870</v>
      </c>
      <c r="K1193" s="411">
        <v>1</v>
      </c>
      <c r="L1193" s="412"/>
      <c r="M1193" s="509"/>
      <c r="N1193" s="412">
        <v>1</v>
      </c>
      <c r="O1193" s="412">
        <v>3</v>
      </c>
      <c r="P1193" s="413">
        <v>7500</v>
      </c>
    </row>
    <row r="1194" spans="1:16" ht="36" x14ac:dyDescent="0.2">
      <c r="A1194" s="408" t="s">
        <v>3228</v>
      </c>
      <c r="B1194" s="408" t="s">
        <v>1112</v>
      </c>
      <c r="C1194" s="409" t="s">
        <v>3229</v>
      </c>
      <c r="D1194" s="507" t="s">
        <v>1126</v>
      </c>
      <c r="E1194" s="508">
        <v>1300</v>
      </c>
      <c r="F1194" s="509">
        <v>31036576</v>
      </c>
      <c r="G1194" s="507" t="s">
        <v>3246</v>
      </c>
      <c r="H1194" s="507" t="s">
        <v>1126</v>
      </c>
      <c r="I1194" s="410" t="s">
        <v>891</v>
      </c>
      <c r="J1194" s="410" t="s">
        <v>3231</v>
      </c>
      <c r="K1194" s="411">
        <v>1</v>
      </c>
      <c r="L1194" s="412">
        <v>12</v>
      </c>
      <c r="M1194" s="414">
        <v>15600</v>
      </c>
      <c r="N1194" s="412">
        <v>1</v>
      </c>
      <c r="O1194" s="412">
        <v>9</v>
      </c>
      <c r="P1194" s="413">
        <v>11700</v>
      </c>
    </row>
    <row r="1195" spans="1:16" ht="36" x14ac:dyDescent="0.2">
      <c r="A1195" s="408" t="s">
        <v>3228</v>
      </c>
      <c r="B1195" s="408" t="s">
        <v>1112</v>
      </c>
      <c r="C1195" s="409" t="s">
        <v>3229</v>
      </c>
      <c r="D1195" s="507" t="s">
        <v>1129</v>
      </c>
      <c r="E1195" s="508">
        <v>2500</v>
      </c>
      <c r="F1195" s="509">
        <v>47453496</v>
      </c>
      <c r="G1195" s="507" t="s">
        <v>3247</v>
      </c>
      <c r="H1195" s="507" t="s">
        <v>1129</v>
      </c>
      <c r="I1195" s="410" t="s">
        <v>870</v>
      </c>
      <c r="J1195" s="410" t="s">
        <v>870</v>
      </c>
      <c r="K1195" s="411">
        <v>1</v>
      </c>
      <c r="L1195" s="412"/>
      <c r="M1195" s="509"/>
      <c r="N1195" s="412">
        <v>1</v>
      </c>
      <c r="O1195" s="412">
        <v>6</v>
      </c>
      <c r="P1195" s="413">
        <v>15000</v>
      </c>
    </row>
    <row r="1196" spans="1:16" ht="36" x14ac:dyDescent="0.2">
      <c r="A1196" s="408" t="s">
        <v>3228</v>
      </c>
      <c r="B1196" s="408" t="s">
        <v>1112</v>
      </c>
      <c r="C1196" s="409" t="s">
        <v>3229</v>
      </c>
      <c r="D1196" s="507" t="s">
        <v>1126</v>
      </c>
      <c r="E1196" s="508">
        <v>1300</v>
      </c>
      <c r="F1196" s="509">
        <v>44882629</v>
      </c>
      <c r="G1196" s="507" t="s">
        <v>3248</v>
      </c>
      <c r="H1196" s="507" t="s">
        <v>1126</v>
      </c>
      <c r="I1196" s="410" t="s">
        <v>891</v>
      </c>
      <c r="J1196" s="410" t="s">
        <v>3231</v>
      </c>
      <c r="K1196" s="411">
        <v>1</v>
      </c>
      <c r="L1196" s="412">
        <v>12</v>
      </c>
      <c r="M1196" s="414">
        <v>15600</v>
      </c>
      <c r="N1196" s="412">
        <v>1</v>
      </c>
      <c r="O1196" s="412">
        <v>9</v>
      </c>
      <c r="P1196" s="413">
        <v>11700</v>
      </c>
    </row>
    <row r="1197" spans="1:16" ht="36" x14ac:dyDescent="0.2">
      <c r="A1197" s="408" t="s">
        <v>3228</v>
      </c>
      <c r="B1197" s="408" t="s">
        <v>1112</v>
      </c>
      <c r="C1197" s="409" t="s">
        <v>3229</v>
      </c>
      <c r="D1197" s="507" t="s">
        <v>1129</v>
      </c>
      <c r="E1197" s="508">
        <v>2500</v>
      </c>
      <c r="F1197" s="509">
        <v>70790347</v>
      </c>
      <c r="G1197" s="507" t="s">
        <v>3249</v>
      </c>
      <c r="H1197" s="507" t="s">
        <v>1129</v>
      </c>
      <c r="I1197" s="410" t="s">
        <v>870</v>
      </c>
      <c r="J1197" s="410" t="s">
        <v>870</v>
      </c>
      <c r="K1197" s="411">
        <v>1</v>
      </c>
      <c r="L1197" s="412"/>
      <c r="M1197" s="509"/>
      <c r="N1197" s="412">
        <v>1</v>
      </c>
      <c r="O1197" s="412">
        <v>6</v>
      </c>
      <c r="P1197" s="413">
        <v>15000</v>
      </c>
    </row>
    <row r="1198" spans="1:16" ht="36" x14ac:dyDescent="0.2">
      <c r="A1198" s="408" t="s">
        <v>3228</v>
      </c>
      <c r="B1198" s="408" t="s">
        <v>1112</v>
      </c>
      <c r="C1198" s="409" t="s">
        <v>3229</v>
      </c>
      <c r="D1198" s="507" t="s">
        <v>2957</v>
      </c>
      <c r="E1198" s="508">
        <v>1300</v>
      </c>
      <c r="F1198" s="509">
        <v>40069193</v>
      </c>
      <c r="G1198" s="507" t="s">
        <v>3250</v>
      </c>
      <c r="H1198" s="507" t="s">
        <v>2957</v>
      </c>
      <c r="I1198" s="410" t="s">
        <v>891</v>
      </c>
      <c r="J1198" s="410" t="s">
        <v>3231</v>
      </c>
      <c r="K1198" s="411">
        <v>1</v>
      </c>
      <c r="L1198" s="412">
        <v>12</v>
      </c>
      <c r="M1198" s="414">
        <v>15600</v>
      </c>
      <c r="N1198" s="412">
        <v>1</v>
      </c>
      <c r="O1198" s="412">
        <v>9</v>
      </c>
      <c r="P1198" s="413">
        <v>11700</v>
      </c>
    </row>
    <row r="1199" spans="1:16" ht="36" x14ac:dyDescent="0.2">
      <c r="A1199" s="408" t="s">
        <v>3228</v>
      </c>
      <c r="B1199" s="408" t="s">
        <v>1112</v>
      </c>
      <c r="C1199" s="409" t="s">
        <v>3229</v>
      </c>
      <c r="D1199" s="507" t="s">
        <v>1129</v>
      </c>
      <c r="E1199" s="508">
        <v>2500</v>
      </c>
      <c r="F1199" s="509">
        <v>42467657</v>
      </c>
      <c r="G1199" s="507" t="s">
        <v>3251</v>
      </c>
      <c r="H1199" s="507" t="s">
        <v>1129</v>
      </c>
      <c r="I1199" s="410" t="s">
        <v>870</v>
      </c>
      <c r="J1199" s="410" t="s">
        <v>870</v>
      </c>
      <c r="K1199" s="411">
        <v>1</v>
      </c>
      <c r="L1199" s="412"/>
      <c r="M1199" s="509"/>
      <c r="N1199" s="412">
        <v>1</v>
      </c>
      <c r="O1199" s="412">
        <v>6</v>
      </c>
      <c r="P1199" s="413">
        <v>15000</v>
      </c>
    </row>
    <row r="1200" spans="1:16" ht="36" x14ac:dyDescent="0.2">
      <c r="A1200" s="408" t="s">
        <v>3228</v>
      </c>
      <c r="B1200" s="408" t="s">
        <v>1112</v>
      </c>
      <c r="C1200" s="409" t="s">
        <v>3229</v>
      </c>
      <c r="D1200" s="507" t="s">
        <v>1129</v>
      </c>
      <c r="E1200" s="508">
        <v>2500</v>
      </c>
      <c r="F1200" s="509">
        <v>47887986</v>
      </c>
      <c r="G1200" s="507" t="s">
        <v>3252</v>
      </c>
      <c r="H1200" s="507" t="s">
        <v>1129</v>
      </c>
      <c r="I1200" s="410" t="s">
        <v>870</v>
      </c>
      <c r="J1200" s="410" t="s">
        <v>870</v>
      </c>
      <c r="K1200" s="411">
        <v>1</v>
      </c>
      <c r="L1200" s="412"/>
      <c r="M1200" s="509"/>
      <c r="N1200" s="412">
        <v>1</v>
      </c>
      <c r="O1200" s="412">
        <v>6</v>
      </c>
      <c r="P1200" s="413">
        <v>15000</v>
      </c>
    </row>
    <row r="1201" spans="1:16" ht="36" x14ac:dyDescent="0.2">
      <c r="A1201" s="408" t="s">
        <v>3228</v>
      </c>
      <c r="B1201" s="408" t="s">
        <v>1112</v>
      </c>
      <c r="C1201" s="409" t="s">
        <v>3229</v>
      </c>
      <c r="D1201" s="507" t="s">
        <v>1118</v>
      </c>
      <c r="E1201" s="508">
        <v>5200</v>
      </c>
      <c r="F1201" s="509">
        <v>47489473</v>
      </c>
      <c r="G1201" s="507" t="s">
        <v>3253</v>
      </c>
      <c r="H1201" s="507" t="s">
        <v>1118</v>
      </c>
      <c r="I1201" s="509" t="s">
        <v>3254</v>
      </c>
      <c r="J1201" s="509" t="s">
        <v>3254</v>
      </c>
      <c r="K1201" s="411">
        <v>1</v>
      </c>
      <c r="L1201" s="412"/>
      <c r="M1201" s="509"/>
      <c r="N1201" s="412">
        <v>1</v>
      </c>
      <c r="O1201" s="412">
        <v>6</v>
      </c>
      <c r="P1201" s="413">
        <v>31200</v>
      </c>
    </row>
    <row r="1202" spans="1:16" ht="36" x14ac:dyDescent="0.2">
      <c r="A1202" s="408" t="s">
        <v>3228</v>
      </c>
      <c r="B1202" s="408" t="s">
        <v>1112</v>
      </c>
      <c r="C1202" s="409" t="s">
        <v>3229</v>
      </c>
      <c r="D1202" s="507" t="s">
        <v>1126</v>
      </c>
      <c r="E1202" s="508">
        <v>1300</v>
      </c>
      <c r="F1202" s="509">
        <v>31044213</v>
      </c>
      <c r="G1202" s="507" t="s">
        <v>3255</v>
      </c>
      <c r="H1202" s="507" t="s">
        <v>1126</v>
      </c>
      <c r="I1202" s="410" t="s">
        <v>891</v>
      </c>
      <c r="J1202" s="410" t="s">
        <v>3231</v>
      </c>
      <c r="K1202" s="411">
        <v>1</v>
      </c>
      <c r="L1202" s="412">
        <v>12</v>
      </c>
      <c r="M1202" s="414">
        <v>15600</v>
      </c>
      <c r="N1202" s="412">
        <v>1</v>
      </c>
      <c r="O1202" s="412">
        <v>9</v>
      </c>
      <c r="P1202" s="413">
        <v>11700</v>
      </c>
    </row>
    <row r="1203" spans="1:16" ht="36" x14ac:dyDescent="0.2">
      <c r="A1203" s="408" t="s">
        <v>3228</v>
      </c>
      <c r="B1203" s="408" t="s">
        <v>1112</v>
      </c>
      <c r="C1203" s="409" t="s">
        <v>3229</v>
      </c>
      <c r="D1203" s="507" t="s">
        <v>1118</v>
      </c>
      <c r="E1203" s="508">
        <v>4180</v>
      </c>
      <c r="F1203" s="509">
        <v>47321307</v>
      </c>
      <c r="G1203" s="507" t="s">
        <v>3256</v>
      </c>
      <c r="H1203" s="507" t="s">
        <v>1118</v>
      </c>
      <c r="I1203" s="509" t="s">
        <v>3254</v>
      </c>
      <c r="J1203" s="509" t="s">
        <v>3254</v>
      </c>
      <c r="K1203" s="411">
        <v>1</v>
      </c>
      <c r="L1203" s="412"/>
      <c r="M1203" s="509"/>
      <c r="N1203" s="412">
        <v>1</v>
      </c>
      <c r="O1203" s="412">
        <v>6</v>
      </c>
      <c r="P1203" s="413">
        <v>25080</v>
      </c>
    </row>
    <row r="1204" spans="1:16" ht="36" x14ac:dyDescent="0.2">
      <c r="A1204" s="408" t="s">
        <v>3228</v>
      </c>
      <c r="B1204" s="408" t="s">
        <v>1112</v>
      </c>
      <c r="C1204" s="409" t="s">
        <v>3229</v>
      </c>
      <c r="D1204" s="507" t="s">
        <v>1186</v>
      </c>
      <c r="E1204" s="508">
        <v>1500</v>
      </c>
      <c r="F1204" s="509">
        <v>40970095</v>
      </c>
      <c r="G1204" s="507" t="s">
        <v>3257</v>
      </c>
      <c r="H1204" s="507" t="s">
        <v>1186</v>
      </c>
      <c r="I1204" s="410" t="s">
        <v>870</v>
      </c>
      <c r="J1204" s="410" t="s">
        <v>870</v>
      </c>
      <c r="K1204" s="411">
        <v>1</v>
      </c>
      <c r="L1204" s="412">
        <v>12</v>
      </c>
      <c r="M1204" s="414">
        <v>18000</v>
      </c>
      <c r="N1204" s="412">
        <v>1</v>
      </c>
      <c r="O1204" s="412">
        <v>9</v>
      </c>
      <c r="P1204" s="413">
        <v>13500</v>
      </c>
    </row>
    <row r="1205" spans="1:16" ht="36" x14ac:dyDescent="0.2">
      <c r="A1205" s="408" t="s">
        <v>3228</v>
      </c>
      <c r="B1205" s="408" t="s">
        <v>1112</v>
      </c>
      <c r="C1205" s="409" t="s">
        <v>3229</v>
      </c>
      <c r="D1205" s="507" t="s">
        <v>1118</v>
      </c>
      <c r="E1205" s="508">
        <v>4180</v>
      </c>
      <c r="F1205" s="509">
        <v>40701777</v>
      </c>
      <c r="G1205" s="507" t="s">
        <v>3258</v>
      </c>
      <c r="H1205" s="507" t="s">
        <v>1118</v>
      </c>
      <c r="I1205" s="509" t="s">
        <v>3254</v>
      </c>
      <c r="J1205" s="509" t="s">
        <v>3254</v>
      </c>
      <c r="K1205" s="411">
        <v>1</v>
      </c>
      <c r="L1205" s="412"/>
      <c r="M1205" s="509"/>
      <c r="N1205" s="412">
        <v>1</v>
      </c>
      <c r="O1205" s="412">
        <v>6</v>
      </c>
      <c r="P1205" s="413">
        <v>25080</v>
      </c>
    </row>
    <row r="1206" spans="1:16" ht="36" x14ac:dyDescent="0.2">
      <c r="A1206" s="408" t="s">
        <v>3228</v>
      </c>
      <c r="B1206" s="408" t="s">
        <v>1112</v>
      </c>
      <c r="C1206" s="409" t="s">
        <v>3229</v>
      </c>
      <c r="D1206" s="507" t="s">
        <v>1118</v>
      </c>
      <c r="E1206" s="508">
        <v>4180</v>
      </c>
      <c r="F1206" s="509">
        <v>43606337</v>
      </c>
      <c r="G1206" s="507" t="s">
        <v>3259</v>
      </c>
      <c r="H1206" s="507" t="s">
        <v>1118</v>
      </c>
      <c r="I1206" s="509" t="s">
        <v>3254</v>
      </c>
      <c r="J1206" s="509" t="s">
        <v>3254</v>
      </c>
      <c r="K1206" s="411">
        <v>1</v>
      </c>
      <c r="L1206" s="412"/>
      <c r="M1206" s="509"/>
      <c r="N1206" s="412">
        <v>1</v>
      </c>
      <c r="O1206" s="412">
        <v>6</v>
      </c>
      <c r="P1206" s="413">
        <v>25080</v>
      </c>
    </row>
    <row r="1207" spans="1:16" ht="36" x14ac:dyDescent="0.2">
      <c r="A1207" s="408" t="s">
        <v>3228</v>
      </c>
      <c r="B1207" s="408" t="s">
        <v>1112</v>
      </c>
      <c r="C1207" s="409" t="s">
        <v>3229</v>
      </c>
      <c r="D1207" s="507" t="s">
        <v>3260</v>
      </c>
      <c r="E1207" s="508">
        <v>1500</v>
      </c>
      <c r="F1207" s="509">
        <v>40255462</v>
      </c>
      <c r="G1207" s="507" t="s">
        <v>3261</v>
      </c>
      <c r="H1207" s="507" t="s">
        <v>3260</v>
      </c>
      <c r="I1207" s="410" t="s">
        <v>891</v>
      </c>
      <c r="J1207" s="410" t="s">
        <v>3231</v>
      </c>
      <c r="K1207" s="411">
        <v>1</v>
      </c>
      <c r="L1207" s="412">
        <v>12</v>
      </c>
      <c r="M1207" s="414">
        <v>18000</v>
      </c>
      <c r="N1207" s="412">
        <v>1</v>
      </c>
      <c r="O1207" s="412">
        <v>9</v>
      </c>
      <c r="P1207" s="413">
        <v>13500</v>
      </c>
    </row>
    <row r="1208" spans="1:16" ht="36" x14ac:dyDescent="0.2">
      <c r="A1208" s="408" t="s">
        <v>3228</v>
      </c>
      <c r="B1208" s="408" t="s">
        <v>1112</v>
      </c>
      <c r="C1208" s="409" t="s">
        <v>3229</v>
      </c>
      <c r="D1208" s="507" t="s">
        <v>1118</v>
      </c>
      <c r="E1208" s="508">
        <v>4180</v>
      </c>
      <c r="F1208" s="509">
        <v>44068764</v>
      </c>
      <c r="G1208" s="507" t="s">
        <v>3262</v>
      </c>
      <c r="H1208" s="507" t="s">
        <v>1118</v>
      </c>
      <c r="I1208" s="509" t="s">
        <v>3254</v>
      </c>
      <c r="J1208" s="509" t="s">
        <v>3254</v>
      </c>
      <c r="K1208" s="411">
        <v>1</v>
      </c>
      <c r="L1208" s="412"/>
      <c r="M1208" s="509"/>
      <c r="N1208" s="412">
        <v>1</v>
      </c>
      <c r="O1208" s="412">
        <v>6</v>
      </c>
      <c r="P1208" s="413">
        <v>25080</v>
      </c>
    </row>
    <row r="1209" spans="1:16" ht="36" x14ac:dyDescent="0.2">
      <c r="A1209" s="408" t="s">
        <v>3228</v>
      </c>
      <c r="B1209" s="408" t="s">
        <v>1112</v>
      </c>
      <c r="C1209" s="409" t="s">
        <v>3229</v>
      </c>
      <c r="D1209" s="507" t="s">
        <v>1118</v>
      </c>
      <c r="E1209" s="508">
        <v>4180</v>
      </c>
      <c r="F1209" s="509">
        <v>72252211</v>
      </c>
      <c r="G1209" s="507" t="s">
        <v>3263</v>
      </c>
      <c r="H1209" s="507" t="s">
        <v>1118</v>
      </c>
      <c r="I1209" s="509" t="s">
        <v>3254</v>
      </c>
      <c r="J1209" s="509" t="s">
        <v>3254</v>
      </c>
      <c r="K1209" s="411">
        <v>1</v>
      </c>
      <c r="L1209" s="412"/>
      <c r="M1209" s="509"/>
      <c r="N1209" s="412">
        <v>1</v>
      </c>
      <c r="O1209" s="412">
        <v>6</v>
      </c>
      <c r="P1209" s="413">
        <v>25080</v>
      </c>
    </row>
    <row r="1210" spans="1:16" ht="36" x14ac:dyDescent="0.2">
      <c r="A1210" s="408" t="s">
        <v>3228</v>
      </c>
      <c r="B1210" s="408" t="s">
        <v>1112</v>
      </c>
      <c r="C1210" s="409" t="s">
        <v>3229</v>
      </c>
      <c r="D1210" s="507" t="s">
        <v>844</v>
      </c>
      <c r="E1210" s="508">
        <v>8900</v>
      </c>
      <c r="F1210" s="509">
        <v>43605310</v>
      </c>
      <c r="G1210" s="507" t="s">
        <v>3264</v>
      </c>
      <c r="H1210" s="507" t="s">
        <v>844</v>
      </c>
      <c r="I1210" s="509" t="s">
        <v>3254</v>
      </c>
      <c r="J1210" s="509" t="s">
        <v>3254</v>
      </c>
      <c r="K1210" s="411">
        <v>1</v>
      </c>
      <c r="L1210" s="412"/>
      <c r="M1210" s="509"/>
      <c r="N1210" s="412">
        <v>1</v>
      </c>
      <c r="O1210" s="412">
        <v>6</v>
      </c>
      <c r="P1210" s="413">
        <v>53400</v>
      </c>
    </row>
    <row r="1211" spans="1:16" ht="36" x14ac:dyDescent="0.2">
      <c r="A1211" s="408" t="s">
        <v>3228</v>
      </c>
      <c r="B1211" s="408" t="s">
        <v>1112</v>
      </c>
      <c r="C1211" s="409" t="s">
        <v>3229</v>
      </c>
      <c r="D1211" s="507" t="s">
        <v>844</v>
      </c>
      <c r="E1211" s="508">
        <v>8000</v>
      </c>
      <c r="F1211" s="509">
        <v>42404984</v>
      </c>
      <c r="G1211" s="507" t="s">
        <v>3265</v>
      </c>
      <c r="H1211" s="507" t="s">
        <v>844</v>
      </c>
      <c r="I1211" s="509" t="s">
        <v>3254</v>
      </c>
      <c r="J1211" s="509" t="s">
        <v>3254</v>
      </c>
      <c r="K1211" s="411">
        <v>1</v>
      </c>
      <c r="L1211" s="412"/>
      <c r="M1211" s="509"/>
      <c r="N1211" s="412">
        <v>1</v>
      </c>
      <c r="O1211" s="412">
        <v>6</v>
      </c>
      <c r="P1211" s="413">
        <v>48000</v>
      </c>
    </row>
    <row r="1212" spans="1:16" ht="36" x14ac:dyDescent="0.2">
      <c r="A1212" s="408" t="s">
        <v>3228</v>
      </c>
      <c r="B1212" s="408" t="s">
        <v>1112</v>
      </c>
      <c r="C1212" s="409" t="s">
        <v>3229</v>
      </c>
      <c r="D1212" s="507" t="s">
        <v>1126</v>
      </c>
      <c r="E1212" s="508">
        <v>1300</v>
      </c>
      <c r="F1212" s="509">
        <v>31028881</v>
      </c>
      <c r="G1212" s="507" t="s">
        <v>3266</v>
      </c>
      <c r="H1212" s="507" t="s">
        <v>1126</v>
      </c>
      <c r="I1212" s="410" t="s">
        <v>891</v>
      </c>
      <c r="J1212" s="410" t="s">
        <v>3231</v>
      </c>
      <c r="K1212" s="411">
        <v>1</v>
      </c>
      <c r="L1212" s="412">
        <v>12</v>
      </c>
      <c r="M1212" s="414">
        <v>15600</v>
      </c>
      <c r="N1212" s="412">
        <v>1</v>
      </c>
      <c r="O1212" s="412">
        <v>9</v>
      </c>
      <c r="P1212" s="413">
        <v>11700</v>
      </c>
    </row>
    <row r="1213" spans="1:16" ht="36" x14ac:dyDescent="0.2">
      <c r="A1213" s="408" t="s">
        <v>3228</v>
      </c>
      <c r="B1213" s="408" t="s">
        <v>1112</v>
      </c>
      <c r="C1213" s="409" t="s">
        <v>3229</v>
      </c>
      <c r="D1213" s="507" t="s">
        <v>3260</v>
      </c>
      <c r="E1213" s="508">
        <v>1500</v>
      </c>
      <c r="F1213" s="509">
        <v>31013626</v>
      </c>
      <c r="G1213" s="507" t="s">
        <v>3267</v>
      </c>
      <c r="H1213" s="507" t="s">
        <v>3260</v>
      </c>
      <c r="I1213" s="410" t="s">
        <v>891</v>
      </c>
      <c r="J1213" s="410" t="s">
        <v>3231</v>
      </c>
      <c r="K1213" s="411">
        <v>1</v>
      </c>
      <c r="L1213" s="412">
        <v>12</v>
      </c>
      <c r="M1213" s="414">
        <v>18000</v>
      </c>
      <c r="N1213" s="412">
        <v>1</v>
      </c>
      <c r="O1213" s="412">
        <v>9</v>
      </c>
      <c r="P1213" s="413">
        <v>13500</v>
      </c>
    </row>
    <row r="1214" spans="1:16" ht="36" x14ac:dyDescent="0.2">
      <c r="A1214" s="408" t="s">
        <v>3228</v>
      </c>
      <c r="B1214" s="408" t="s">
        <v>1112</v>
      </c>
      <c r="C1214" s="409" t="s">
        <v>3229</v>
      </c>
      <c r="D1214" s="507" t="s">
        <v>1030</v>
      </c>
      <c r="E1214" s="508">
        <v>1500</v>
      </c>
      <c r="F1214" s="509">
        <v>31024613</v>
      </c>
      <c r="G1214" s="507" t="s">
        <v>3268</v>
      </c>
      <c r="H1214" s="507" t="s">
        <v>1030</v>
      </c>
      <c r="I1214" s="410" t="s">
        <v>891</v>
      </c>
      <c r="J1214" s="410" t="s">
        <v>3231</v>
      </c>
      <c r="K1214" s="411">
        <v>1</v>
      </c>
      <c r="L1214" s="412">
        <v>12</v>
      </c>
      <c r="M1214" s="414">
        <v>18000</v>
      </c>
      <c r="N1214" s="412">
        <v>1</v>
      </c>
      <c r="O1214" s="412">
        <v>9</v>
      </c>
      <c r="P1214" s="413">
        <v>13500</v>
      </c>
    </row>
    <row r="1215" spans="1:16" ht="36" x14ac:dyDescent="0.2">
      <c r="A1215" s="408" t="s">
        <v>3228</v>
      </c>
      <c r="B1215" s="408" t="s">
        <v>1112</v>
      </c>
      <c r="C1215" s="409" t="s">
        <v>3229</v>
      </c>
      <c r="D1215" s="507" t="s">
        <v>1126</v>
      </c>
      <c r="E1215" s="508">
        <v>1300</v>
      </c>
      <c r="F1215" s="509">
        <v>42810049</v>
      </c>
      <c r="G1215" s="507" t="s">
        <v>3269</v>
      </c>
      <c r="H1215" s="507" t="s">
        <v>1126</v>
      </c>
      <c r="I1215" s="410" t="s">
        <v>891</v>
      </c>
      <c r="J1215" s="410" t="s">
        <v>3231</v>
      </c>
      <c r="K1215" s="411">
        <v>1</v>
      </c>
      <c r="L1215" s="412">
        <v>12</v>
      </c>
      <c r="M1215" s="414">
        <v>15600</v>
      </c>
      <c r="N1215" s="412">
        <v>1</v>
      </c>
      <c r="O1215" s="412">
        <v>9</v>
      </c>
      <c r="P1215" s="413">
        <v>11700</v>
      </c>
    </row>
    <row r="1216" spans="1:16" ht="36" x14ac:dyDescent="0.2">
      <c r="A1216" s="408" t="s">
        <v>3228</v>
      </c>
      <c r="B1216" s="408" t="s">
        <v>1112</v>
      </c>
      <c r="C1216" s="409" t="s">
        <v>3229</v>
      </c>
      <c r="D1216" s="507" t="s">
        <v>1186</v>
      </c>
      <c r="E1216" s="508">
        <v>1500</v>
      </c>
      <c r="F1216" s="509">
        <v>31036521</v>
      </c>
      <c r="G1216" s="507" t="s">
        <v>3270</v>
      </c>
      <c r="H1216" s="507" t="s">
        <v>1186</v>
      </c>
      <c r="I1216" s="410" t="s">
        <v>870</v>
      </c>
      <c r="J1216" s="410" t="s">
        <v>870</v>
      </c>
      <c r="K1216" s="411">
        <v>1</v>
      </c>
      <c r="L1216" s="412">
        <v>12</v>
      </c>
      <c r="M1216" s="414">
        <v>18000</v>
      </c>
      <c r="N1216" s="412">
        <v>1</v>
      </c>
      <c r="O1216" s="412">
        <v>9</v>
      </c>
      <c r="P1216" s="413">
        <v>13500</v>
      </c>
    </row>
    <row r="1217" spans="1:16" ht="36" x14ac:dyDescent="0.2">
      <c r="A1217" s="408" t="s">
        <v>3228</v>
      </c>
      <c r="B1217" s="408" t="s">
        <v>1112</v>
      </c>
      <c r="C1217" s="409" t="s">
        <v>3229</v>
      </c>
      <c r="D1217" s="507" t="s">
        <v>3260</v>
      </c>
      <c r="E1217" s="508">
        <v>1500</v>
      </c>
      <c r="F1217" s="509">
        <v>31039626</v>
      </c>
      <c r="G1217" s="507" t="s">
        <v>3271</v>
      </c>
      <c r="H1217" s="507" t="s">
        <v>3260</v>
      </c>
      <c r="I1217" s="410" t="s">
        <v>891</v>
      </c>
      <c r="J1217" s="410" t="s">
        <v>3231</v>
      </c>
      <c r="K1217" s="411">
        <v>1</v>
      </c>
      <c r="L1217" s="412">
        <v>12</v>
      </c>
      <c r="M1217" s="414">
        <v>18000</v>
      </c>
      <c r="N1217" s="412">
        <v>1</v>
      </c>
      <c r="O1217" s="412">
        <v>9</v>
      </c>
      <c r="P1217" s="413">
        <v>13500</v>
      </c>
    </row>
    <row r="1218" spans="1:16" ht="36" x14ac:dyDescent="0.2">
      <c r="A1218" s="408" t="s">
        <v>3228</v>
      </c>
      <c r="B1218" s="408" t="s">
        <v>1112</v>
      </c>
      <c r="C1218" s="409" t="s">
        <v>3229</v>
      </c>
      <c r="D1218" s="507" t="s">
        <v>3260</v>
      </c>
      <c r="E1218" s="508">
        <v>1300</v>
      </c>
      <c r="F1218" s="509">
        <v>80622888</v>
      </c>
      <c r="G1218" s="507" t="s">
        <v>3272</v>
      </c>
      <c r="H1218" s="507" t="s">
        <v>3260</v>
      </c>
      <c r="I1218" s="410" t="s">
        <v>891</v>
      </c>
      <c r="J1218" s="410" t="s">
        <v>3231</v>
      </c>
      <c r="K1218" s="411">
        <v>1</v>
      </c>
      <c r="L1218" s="412">
        <v>12</v>
      </c>
      <c r="M1218" s="414">
        <v>15600</v>
      </c>
      <c r="N1218" s="412">
        <v>1</v>
      </c>
      <c r="O1218" s="412">
        <v>9</v>
      </c>
      <c r="P1218" s="413">
        <v>11700</v>
      </c>
    </row>
    <row r="1219" spans="1:16" ht="36" x14ac:dyDescent="0.2">
      <c r="A1219" s="408" t="s">
        <v>3228</v>
      </c>
      <c r="B1219" s="408" t="s">
        <v>1112</v>
      </c>
      <c r="C1219" s="409" t="s">
        <v>3229</v>
      </c>
      <c r="D1219" s="507" t="s">
        <v>3260</v>
      </c>
      <c r="E1219" s="508">
        <v>1300</v>
      </c>
      <c r="F1219" s="509">
        <v>6795475</v>
      </c>
      <c r="G1219" s="507" t="s">
        <v>3273</v>
      </c>
      <c r="H1219" s="507" t="s">
        <v>3260</v>
      </c>
      <c r="I1219" s="410" t="s">
        <v>891</v>
      </c>
      <c r="J1219" s="410" t="s">
        <v>3231</v>
      </c>
      <c r="K1219" s="411">
        <v>1</v>
      </c>
      <c r="L1219" s="412">
        <v>12</v>
      </c>
      <c r="M1219" s="414">
        <v>15600</v>
      </c>
      <c r="N1219" s="412">
        <v>1</v>
      </c>
      <c r="O1219" s="412">
        <v>9</v>
      </c>
      <c r="P1219" s="413">
        <v>11700</v>
      </c>
    </row>
    <row r="1220" spans="1:16" ht="36" x14ac:dyDescent="0.2">
      <c r="A1220" s="408" t="s">
        <v>3228</v>
      </c>
      <c r="B1220" s="408" t="s">
        <v>1112</v>
      </c>
      <c r="C1220" s="409" t="s">
        <v>3229</v>
      </c>
      <c r="D1220" s="507" t="s">
        <v>1186</v>
      </c>
      <c r="E1220" s="508">
        <v>1500</v>
      </c>
      <c r="F1220" s="509">
        <v>31033438</v>
      </c>
      <c r="G1220" s="507" t="s">
        <v>3274</v>
      </c>
      <c r="H1220" s="507" t="s">
        <v>1186</v>
      </c>
      <c r="I1220" s="410" t="s">
        <v>870</v>
      </c>
      <c r="J1220" s="410" t="s">
        <v>870</v>
      </c>
      <c r="K1220" s="411">
        <v>1</v>
      </c>
      <c r="L1220" s="412">
        <v>12</v>
      </c>
      <c r="M1220" s="414">
        <v>18000</v>
      </c>
      <c r="N1220" s="412">
        <v>1</v>
      </c>
      <c r="O1220" s="412">
        <v>9</v>
      </c>
      <c r="P1220" s="413">
        <v>13500</v>
      </c>
    </row>
    <row r="1221" spans="1:16" ht="36" x14ac:dyDescent="0.2">
      <c r="A1221" s="408" t="s">
        <v>3228</v>
      </c>
      <c r="B1221" s="408" t="s">
        <v>1112</v>
      </c>
      <c r="C1221" s="409" t="s">
        <v>3229</v>
      </c>
      <c r="D1221" s="507" t="s">
        <v>1030</v>
      </c>
      <c r="E1221" s="508">
        <v>1500</v>
      </c>
      <c r="F1221" s="509">
        <v>31188238</v>
      </c>
      <c r="G1221" s="507" t="s">
        <v>3275</v>
      </c>
      <c r="H1221" s="507" t="s">
        <v>1030</v>
      </c>
      <c r="I1221" s="410" t="s">
        <v>891</v>
      </c>
      <c r="J1221" s="410" t="s">
        <v>3231</v>
      </c>
      <c r="K1221" s="411">
        <v>1</v>
      </c>
      <c r="L1221" s="412">
        <v>12</v>
      </c>
      <c r="M1221" s="414">
        <v>18000</v>
      </c>
      <c r="N1221" s="412">
        <v>1</v>
      </c>
      <c r="O1221" s="412">
        <v>9</v>
      </c>
      <c r="P1221" s="413">
        <v>13500</v>
      </c>
    </row>
    <row r="1222" spans="1:16" ht="36" x14ac:dyDescent="0.2">
      <c r="A1222" s="408" t="s">
        <v>3228</v>
      </c>
      <c r="B1222" s="408" t="s">
        <v>1112</v>
      </c>
      <c r="C1222" s="409" t="s">
        <v>3229</v>
      </c>
      <c r="D1222" s="507" t="s">
        <v>1030</v>
      </c>
      <c r="E1222" s="508">
        <v>1500</v>
      </c>
      <c r="F1222" s="509">
        <v>9586490</v>
      </c>
      <c r="G1222" s="507" t="s">
        <v>3276</v>
      </c>
      <c r="H1222" s="507" t="s">
        <v>1030</v>
      </c>
      <c r="I1222" s="410" t="s">
        <v>891</v>
      </c>
      <c r="J1222" s="410" t="s">
        <v>3231</v>
      </c>
      <c r="K1222" s="411">
        <v>1</v>
      </c>
      <c r="L1222" s="412">
        <v>12</v>
      </c>
      <c r="M1222" s="414">
        <v>18000</v>
      </c>
      <c r="N1222" s="412">
        <v>1</v>
      </c>
      <c r="O1222" s="412">
        <v>9</v>
      </c>
      <c r="P1222" s="413">
        <v>13500</v>
      </c>
    </row>
    <row r="1223" spans="1:16" ht="36" x14ac:dyDescent="0.2">
      <c r="A1223" s="408" t="s">
        <v>3228</v>
      </c>
      <c r="B1223" s="408" t="s">
        <v>1112</v>
      </c>
      <c r="C1223" s="409" t="s">
        <v>3229</v>
      </c>
      <c r="D1223" s="507" t="s">
        <v>1193</v>
      </c>
      <c r="E1223" s="508">
        <v>1500</v>
      </c>
      <c r="F1223" s="509">
        <v>10620516</v>
      </c>
      <c r="G1223" s="507" t="s">
        <v>3277</v>
      </c>
      <c r="H1223" s="507" t="s">
        <v>1193</v>
      </c>
      <c r="I1223" s="410" t="s">
        <v>891</v>
      </c>
      <c r="J1223" s="410" t="s">
        <v>3231</v>
      </c>
      <c r="K1223" s="411">
        <v>1</v>
      </c>
      <c r="L1223" s="412">
        <v>12</v>
      </c>
      <c r="M1223" s="414">
        <v>18000</v>
      </c>
      <c r="N1223" s="412">
        <v>1</v>
      </c>
      <c r="O1223" s="412">
        <v>9</v>
      </c>
      <c r="P1223" s="413">
        <v>13500</v>
      </c>
    </row>
    <row r="1224" spans="1:16" ht="36" x14ac:dyDescent="0.2">
      <c r="A1224" s="408" t="s">
        <v>3228</v>
      </c>
      <c r="B1224" s="408" t="s">
        <v>1112</v>
      </c>
      <c r="C1224" s="409" t="s">
        <v>3229</v>
      </c>
      <c r="D1224" s="507" t="s">
        <v>1126</v>
      </c>
      <c r="E1224" s="508">
        <v>1300</v>
      </c>
      <c r="F1224" s="509">
        <v>43285899</v>
      </c>
      <c r="G1224" s="507" t="s">
        <v>3278</v>
      </c>
      <c r="H1224" s="507" t="s">
        <v>1126</v>
      </c>
      <c r="I1224" s="410" t="s">
        <v>891</v>
      </c>
      <c r="J1224" s="410" t="s">
        <v>3231</v>
      </c>
      <c r="K1224" s="411">
        <v>1</v>
      </c>
      <c r="L1224" s="412">
        <v>12</v>
      </c>
      <c r="M1224" s="414">
        <v>15600</v>
      </c>
      <c r="N1224" s="412">
        <v>1</v>
      </c>
      <c r="O1224" s="412">
        <v>9</v>
      </c>
      <c r="P1224" s="413">
        <v>11700</v>
      </c>
    </row>
    <row r="1225" spans="1:16" ht="36" x14ac:dyDescent="0.2">
      <c r="A1225" s="408" t="s">
        <v>3228</v>
      </c>
      <c r="B1225" s="408" t="s">
        <v>1112</v>
      </c>
      <c r="C1225" s="409" t="s">
        <v>3229</v>
      </c>
      <c r="D1225" s="507" t="s">
        <v>1030</v>
      </c>
      <c r="E1225" s="508">
        <v>1300</v>
      </c>
      <c r="F1225" s="509">
        <v>45958968</v>
      </c>
      <c r="G1225" s="507" t="s">
        <v>3279</v>
      </c>
      <c r="H1225" s="507" t="s">
        <v>1030</v>
      </c>
      <c r="I1225" s="410" t="s">
        <v>891</v>
      </c>
      <c r="J1225" s="410" t="s">
        <v>3231</v>
      </c>
      <c r="K1225" s="411">
        <v>1</v>
      </c>
      <c r="L1225" s="412">
        <v>12</v>
      </c>
      <c r="M1225" s="414">
        <v>15600</v>
      </c>
      <c r="N1225" s="412">
        <v>1</v>
      </c>
      <c r="O1225" s="412">
        <v>9</v>
      </c>
      <c r="P1225" s="413">
        <v>11700</v>
      </c>
    </row>
    <row r="1226" spans="1:16" ht="36" x14ac:dyDescent="0.2">
      <c r="A1226" s="408" t="s">
        <v>3228</v>
      </c>
      <c r="B1226" s="408" t="s">
        <v>1112</v>
      </c>
      <c r="C1226" s="409" t="s">
        <v>3229</v>
      </c>
      <c r="D1226" s="507" t="s">
        <v>1126</v>
      </c>
      <c r="E1226" s="508">
        <v>1300</v>
      </c>
      <c r="F1226" s="509">
        <v>43792023</v>
      </c>
      <c r="G1226" s="507" t="s">
        <v>3280</v>
      </c>
      <c r="H1226" s="507" t="s">
        <v>1126</v>
      </c>
      <c r="I1226" s="410" t="s">
        <v>891</v>
      </c>
      <c r="J1226" s="410" t="s">
        <v>3231</v>
      </c>
      <c r="K1226" s="411">
        <v>1</v>
      </c>
      <c r="L1226" s="412">
        <v>12</v>
      </c>
      <c r="M1226" s="414">
        <v>15600</v>
      </c>
      <c r="N1226" s="412">
        <v>1</v>
      </c>
      <c r="O1226" s="412">
        <v>9</v>
      </c>
      <c r="P1226" s="413">
        <v>11700</v>
      </c>
    </row>
    <row r="1227" spans="1:16" ht="36" x14ac:dyDescent="0.2">
      <c r="A1227" s="408" t="s">
        <v>3228</v>
      </c>
      <c r="B1227" s="408" t="s">
        <v>1112</v>
      </c>
      <c r="C1227" s="409" t="s">
        <v>3229</v>
      </c>
      <c r="D1227" s="507" t="s">
        <v>3260</v>
      </c>
      <c r="E1227" s="508">
        <v>1300</v>
      </c>
      <c r="F1227" s="509">
        <v>43151920</v>
      </c>
      <c r="G1227" s="507" t="s">
        <v>3281</v>
      </c>
      <c r="H1227" s="507" t="s">
        <v>3260</v>
      </c>
      <c r="I1227" s="410" t="s">
        <v>891</v>
      </c>
      <c r="J1227" s="410" t="s">
        <v>3231</v>
      </c>
      <c r="K1227" s="411">
        <v>1</v>
      </c>
      <c r="L1227" s="412">
        <v>12</v>
      </c>
      <c r="M1227" s="414">
        <v>15600</v>
      </c>
      <c r="N1227" s="412">
        <v>1</v>
      </c>
      <c r="O1227" s="412">
        <v>9</v>
      </c>
      <c r="P1227" s="413">
        <v>11700</v>
      </c>
    </row>
    <row r="1228" spans="1:16" ht="36" x14ac:dyDescent="0.2">
      <c r="A1228" s="408" t="s">
        <v>3228</v>
      </c>
      <c r="B1228" s="408" t="s">
        <v>1112</v>
      </c>
      <c r="C1228" s="409" t="s">
        <v>3229</v>
      </c>
      <c r="D1228" s="507" t="s">
        <v>1186</v>
      </c>
      <c r="E1228" s="508">
        <v>1500</v>
      </c>
      <c r="F1228" s="509">
        <v>44251071</v>
      </c>
      <c r="G1228" s="507" t="s">
        <v>3282</v>
      </c>
      <c r="H1228" s="507" t="s">
        <v>1186</v>
      </c>
      <c r="I1228" s="410" t="s">
        <v>870</v>
      </c>
      <c r="J1228" s="410" t="s">
        <v>870</v>
      </c>
      <c r="K1228" s="411">
        <v>1</v>
      </c>
      <c r="L1228" s="412">
        <v>12</v>
      </c>
      <c r="M1228" s="414">
        <v>18000</v>
      </c>
      <c r="N1228" s="412">
        <v>1</v>
      </c>
      <c r="O1228" s="412">
        <v>9</v>
      </c>
      <c r="P1228" s="413">
        <v>13500</v>
      </c>
    </row>
    <row r="1229" spans="1:16" ht="36" x14ac:dyDescent="0.2">
      <c r="A1229" s="408" t="s">
        <v>3228</v>
      </c>
      <c r="B1229" s="408" t="s">
        <v>1112</v>
      </c>
      <c r="C1229" s="409" t="s">
        <v>3229</v>
      </c>
      <c r="D1229" s="507" t="s">
        <v>3260</v>
      </c>
      <c r="E1229" s="508">
        <v>1300</v>
      </c>
      <c r="F1229" s="509">
        <v>41178429</v>
      </c>
      <c r="G1229" s="507" t="s">
        <v>3283</v>
      </c>
      <c r="H1229" s="507" t="s">
        <v>3260</v>
      </c>
      <c r="I1229" s="410" t="s">
        <v>891</v>
      </c>
      <c r="J1229" s="410" t="s">
        <v>3231</v>
      </c>
      <c r="K1229" s="411">
        <v>1</v>
      </c>
      <c r="L1229" s="412">
        <v>12</v>
      </c>
      <c r="M1229" s="414">
        <v>15600</v>
      </c>
      <c r="N1229" s="412">
        <v>1</v>
      </c>
      <c r="O1229" s="412">
        <v>9</v>
      </c>
      <c r="P1229" s="413">
        <v>11700</v>
      </c>
    </row>
    <row r="1230" spans="1:16" ht="36" x14ac:dyDescent="0.2">
      <c r="A1230" s="408" t="s">
        <v>3228</v>
      </c>
      <c r="B1230" s="408" t="s">
        <v>1112</v>
      </c>
      <c r="C1230" s="409" t="s">
        <v>3229</v>
      </c>
      <c r="D1230" s="507" t="s">
        <v>2957</v>
      </c>
      <c r="E1230" s="508">
        <v>1300</v>
      </c>
      <c r="F1230" s="509">
        <v>9548637</v>
      </c>
      <c r="G1230" s="507" t="s">
        <v>3284</v>
      </c>
      <c r="H1230" s="507" t="s">
        <v>2957</v>
      </c>
      <c r="I1230" s="410" t="s">
        <v>891</v>
      </c>
      <c r="J1230" s="410" t="s">
        <v>3231</v>
      </c>
      <c r="K1230" s="411">
        <v>1</v>
      </c>
      <c r="L1230" s="412">
        <v>12</v>
      </c>
      <c r="M1230" s="414">
        <v>15600</v>
      </c>
      <c r="N1230" s="412">
        <v>1</v>
      </c>
      <c r="O1230" s="412">
        <v>9</v>
      </c>
      <c r="P1230" s="413">
        <v>11700</v>
      </c>
    </row>
    <row r="1231" spans="1:16" ht="36" x14ac:dyDescent="0.2">
      <c r="A1231" s="408" t="s">
        <v>3228</v>
      </c>
      <c r="B1231" s="408" t="s">
        <v>1112</v>
      </c>
      <c r="C1231" s="409" t="s">
        <v>3229</v>
      </c>
      <c r="D1231" s="507" t="s">
        <v>1151</v>
      </c>
      <c r="E1231" s="508">
        <v>1500</v>
      </c>
      <c r="F1231" s="509">
        <v>7761987</v>
      </c>
      <c r="G1231" s="507" t="s">
        <v>3285</v>
      </c>
      <c r="H1231" s="507" t="s">
        <v>1151</v>
      </c>
      <c r="I1231" s="410" t="s">
        <v>870</v>
      </c>
      <c r="J1231" s="410" t="s">
        <v>870</v>
      </c>
      <c r="K1231" s="411">
        <v>1</v>
      </c>
      <c r="L1231" s="412">
        <v>12</v>
      </c>
      <c r="M1231" s="414">
        <v>18000</v>
      </c>
      <c r="N1231" s="412">
        <v>1</v>
      </c>
      <c r="O1231" s="412">
        <v>9</v>
      </c>
      <c r="P1231" s="413">
        <v>13500</v>
      </c>
    </row>
    <row r="1232" spans="1:16" ht="36" x14ac:dyDescent="0.2">
      <c r="A1232" s="408" t="s">
        <v>3228</v>
      </c>
      <c r="B1232" s="408" t="s">
        <v>1112</v>
      </c>
      <c r="C1232" s="409" t="s">
        <v>3229</v>
      </c>
      <c r="D1232" s="507" t="s">
        <v>1186</v>
      </c>
      <c r="E1232" s="508">
        <v>1500</v>
      </c>
      <c r="F1232" s="509">
        <v>42560829</v>
      </c>
      <c r="G1232" s="507" t="s">
        <v>3286</v>
      </c>
      <c r="H1232" s="507" t="s">
        <v>1186</v>
      </c>
      <c r="I1232" s="410" t="s">
        <v>870</v>
      </c>
      <c r="J1232" s="410" t="s">
        <v>870</v>
      </c>
      <c r="K1232" s="411">
        <v>1</v>
      </c>
      <c r="L1232" s="412">
        <v>12</v>
      </c>
      <c r="M1232" s="414">
        <v>18000</v>
      </c>
      <c r="N1232" s="412">
        <v>1</v>
      </c>
      <c r="O1232" s="412">
        <v>9</v>
      </c>
      <c r="P1232" s="413">
        <v>13500</v>
      </c>
    </row>
    <row r="1233" spans="1:16" ht="36" x14ac:dyDescent="0.2">
      <c r="A1233" s="408" t="s">
        <v>3228</v>
      </c>
      <c r="B1233" s="408" t="s">
        <v>1112</v>
      </c>
      <c r="C1233" s="409" t="s">
        <v>3229</v>
      </c>
      <c r="D1233" s="507" t="s">
        <v>1186</v>
      </c>
      <c r="E1233" s="508">
        <v>1500</v>
      </c>
      <c r="F1233" s="509">
        <v>40090089</v>
      </c>
      <c r="G1233" s="507" t="s">
        <v>3287</v>
      </c>
      <c r="H1233" s="507" t="s">
        <v>1186</v>
      </c>
      <c r="I1233" s="410" t="s">
        <v>870</v>
      </c>
      <c r="J1233" s="410" t="s">
        <v>870</v>
      </c>
      <c r="K1233" s="411">
        <v>1</v>
      </c>
      <c r="L1233" s="412">
        <v>12</v>
      </c>
      <c r="M1233" s="414">
        <v>18000</v>
      </c>
      <c r="N1233" s="412">
        <v>1</v>
      </c>
      <c r="O1233" s="412">
        <v>9</v>
      </c>
      <c r="P1233" s="413">
        <v>13500</v>
      </c>
    </row>
    <row r="1234" spans="1:16" ht="36" x14ac:dyDescent="0.2">
      <c r="A1234" s="408" t="s">
        <v>3228</v>
      </c>
      <c r="B1234" s="408" t="s">
        <v>1112</v>
      </c>
      <c r="C1234" s="409" t="s">
        <v>3229</v>
      </c>
      <c r="D1234" s="507" t="s">
        <v>1186</v>
      </c>
      <c r="E1234" s="508">
        <v>1500</v>
      </c>
      <c r="F1234" s="509">
        <v>42370419</v>
      </c>
      <c r="G1234" s="507" t="s">
        <v>3288</v>
      </c>
      <c r="H1234" s="507" t="s">
        <v>1186</v>
      </c>
      <c r="I1234" s="410" t="s">
        <v>870</v>
      </c>
      <c r="J1234" s="410" t="s">
        <v>870</v>
      </c>
      <c r="K1234" s="411">
        <v>1</v>
      </c>
      <c r="L1234" s="412">
        <v>12</v>
      </c>
      <c r="M1234" s="414">
        <v>18000</v>
      </c>
      <c r="N1234" s="412">
        <v>1</v>
      </c>
      <c r="O1234" s="412">
        <v>9</v>
      </c>
      <c r="P1234" s="413">
        <v>13500</v>
      </c>
    </row>
    <row r="1235" spans="1:16" ht="36" x14ac:dyDescent="0.2">
      <c r="A1235" s="408" t="s">
        <v>3228</v>
      </c>
      <c r="B1235" s="408" t="s">
        <v>1112</v>
      </c>
      <c r="C1235" s="409" t="s">
        <v>3229</v>
      </c>
      <c r="D1235" s="507" t="s">
        <v>1186</v>
      </c>
      <c r="E1235" s="508">
        <v>1500</v>
      </c>
      <c r="F1235" s="509">
        <v>41422489</v>
      </c>
      <c r="G1235" s="507" t="s">
        <v>3289</v>
      </c>
      <c r="H1235" s="507" t="s">
        <v>1186</v>
      </c>
      <c r="I1235" s="410" t="s">
        <v>870</v>
      </c>
      <c r="J1235" s="410" t="s">
        <v>870</v>
      </c>
      <c r="K1235" s="411">
        <v>1</v>
      </c>
      <c r="L1235" s="412">
        <v>12</v>
      </c>
      <c r="M1235" s="414">
        <v>18000</v>
      </c>
      <c r="N1235" s="412">
        <v>1</v>
      </c>
      <c r="O1235" s="412">
        <v>9</v>
      </c>
      <c r="P1235" s="413">
        <v>13500</v>
      </c>
    </row>
    <row r="1236" spans="1:16" ht="36" x14ac:dyDescent="0.2">
      <c r="A1236" s="408" t="s">
        <v>3228</v>
      </c>
      <c r="B1236" s="408" t="s">
        <v>1112</v>
      </c>
      <c r="C1236" s="409" t="s">
        <v>3229</v>
      </c>
      <c r="D1236" s="507" t="s">
        <v>1126</v>
      </c>
      <c r="E1236" s="508">
        <v>1300</v>
      </c>
      <c r="F1236" s="509">
        <v>31033535</v>
      </c>
      <c r="G1236" s="507" t="s">
        <v>3290</v>
      </c>
      <c r="H1236" s="507" t="s">
        <v>1126</v>
      </c>
      <c r="I1236" s="410" t="s">
        <v>891</v>
      </c>
      <c r="J1236" s="410" t="s">
        <v>3231</v>
      </c>
      <c r="K1236" s="411">
        <v>1</v>
      </c>
      <c r="L1236" s="412">
        <v>12</v>
      </c>
      <c r="M1236" s="414">
        <v>15600</v>
      </c>
      <c r="N1236" s="412">
        <v>1</v>
      </c>
      <c r="O1236" s="412">
        <v>9</v>
      </c>
      <c r="P1236" s="413">
        <v>11700</v>
      </c>
    </row>
    <row r="1237" spans="1:16" ht="36" x14ac:dyDescent="0.2">
      <c r="A1237" s="408" t="s">
        <v>3228</v>
      </c>
      <c r="B1237" s="408" t="s">
        <v>1112</v>
      </c>
      <c r="C1237" s="409" t="s">
        <v>3229</v>
      </c>
      <c r="D1237" s="507" t="s">
        <v>1126</v>
      </c>
      <c r="E1237" s="508">
        <v>1300</v>
      </c>
      <c r="F1237" s="509">
        <v>31185666</v>
      </c>
      <c r="G1237" s="507" t="s">
        <v>3291</v>
      </c>
      <c r="H1237" s="507" t="s">
        <v>1126</v>
      </c>
      <c r="I1237" s="410" t="s">
        <v>891</v>
      </c>
      <c r="J1237" s="410" t="s">
        <v>3231</v>
      </c>
      <c r="K1237" s="411">
        <v>1</v>
      </c>
      <c r="L1237" s="412">
        <v>12</v>
      </c>
      <c r="M1237" s="414">
        <v>15600</v>
      </c>
      <c r="N1237" s="412">
        <v>1</v>
      </c>
      <c r="O1237" s="412">
        <v>9</v>
      </c>
      <c r="P1237" s="413">
        <v>11700</v>
      </c>
    </row>
    <row r="1238" spans="1:16" ht="36" x14ac:dyDescent="0.2">
      <c r="A1238" s="408" t="s">
        <v>3228</v>
      </c>
      <c r="B1238" s="408" t="s">
        <v>1112</v>
      </c>
      <c r="C1238" s="409" t="s">
        <v>3229</v>
      </c>
      <c r="D1238" s="507" t="s">
        <v>1126</v>
      </c>
      <c r="E1238" s="508">
        <v>1300</v>
      </c>
      <c r="F1238" s="509">
        <v>42966636</v>
      </c>
      <c r="G1238" s="507" t="s">
        <v>3292</v>
      </c>
      <c r="H1238" s="507" t="s">
        <v>1126</v>
      </c>
      <c r="I1238" s="410" t="s">
        <v>891</v>
      </c>
      <c r="J1238" s="410" t="s">
        <v>3231</v>
      </c>
      <c r="K1238" s="411">
        <v>1</v>
      </c>
      <c r="L1238" s="412">
        <v>12</v>
      </c>
      <c r="M1238" s="414">
        <v>15600</v>
      </c>
      <c r="N1238" s="412">
        <v>1</v>
      </c>
      <c r="O1238" s="412">
        <v>9</v>
      </c>
      <c r="P1238" s="413">
        <v>11700</v>
      </c>
    </row>
    <row r="1239" spans="1:16" ht="36" x14ac:dyDescent="0.2">
      <c r="A1239" s="408" t="s">
        <v>3228</v>
      </c>
      <c r="B1239" s="408" t="s">
        <v>1112</v>
      </c>
      <c r="C1239" s="409" t="s">
        <v>3229</v>
      </c>
      <c r="D1239" s="507" t="s">
        <v>794</v>
      </c>
      <c r="E1239" s="508">
        <v>1800</v>
      </c>
      <c r="F1239" s="509">
        <v>23965129</v>
      </c>
      <c r="G1239" s="507" t="s">
        <v>3293</v>
      </c>
      <c r="H1239" s="507" t="s">
        <v>794</v>
      </c>
      <c r="I1239" s="509" t="s">
        <v>3254</v>
      </c>
      <c r="J1239" s="509" t="s">
        <v>3254</v>
      </c>
      <c r="K1239" s="411">
        <v>1</v>
      </c>
      <c r="L1239" s="412">
        <v>12</v>
      </c>
      <c r="M1239" s="414">
        <v>21600</v>
      </c>
      <c r="N1239" s="412">
        <v>1</v>
      </c>
      <c r="O1239" s="412">
        <v>9</v>
      </c>
      <c r="P1239" s="413">
        <v>16200</v>
      </c>
    </row>
    <row r="1240" spans="1:16" ht="36" x14ac:dyDescent="0.2">
      <c r="A1240" s="408" t="s">
        <v>3228</v>
      </c>
      <c r="B1240" s="408" t="s">
        <v>1112</v>
      </c>
      <c r="C1240" s="409" t="s">
        <v>3229</v>
      </c>
      <c r="D1240" s="507" t="s">
        <v>1126</v>
      </c>
      <c r="E1240" s="508">
        <v>1300</v>
      </c>
      <c r="F1240" s="509">
        <v>40538367</v>
      </c>
      <c r="G1240" s="507" t="s">
        <v>3294</v>
      </c>
      <c r="H1240" s="507" t="s">
        <v>1126</v>
      </c>
      <c r="I1240" s="410" t="s">
        <v>891</v>
      </c>
      <c r="J1240" s="410" t="s">
        <v>3231</v>
      </c>
      <c r="K1240" s="411">
        <v>1</v>
      </c>
      <c r="L1240" s="412">
        <v>12</v>
      </c>
      <c r="M1240" s="414">
        <v>15600</v>
      </c>
      <c r="N1240" s="412">
        <v>1</v>
      </c>
      <c r="O1240" s="412">
        <v>9</v>
      </c>
      <c r="P1240" s="413">
        <v>11700</v>
      </c>
    </row>
    <row r="1241" spans="1:16" ht="36" x14ac:dyDescent="0.2">
      <c r="A1241" s="408" t="s">
        <v>3228</v>
      </c>
      <c r="B1241" s="408" t="s">
        <v>1112</v>
      </c>
      <c r="C1241" s="409" t="s">
        <v>3229</v>
      </c>
      <c r="D1241" s="507" t="s">
        <v>1126</v>
      </c>
      <c r="E1241" s="508">
        <v>1300</v>
      </c>
      <c r="F1241" s="509">
        <v>31020636</v>
      </c>
      <c r="G1241" s="507" t="s">
        <v>3295</v>
      </c>
      <c r="H1241" s="507" t="s">
        <v>1126</v>
      </c>
      <c r="I1241" s="410" t="s">
        <v>891</v>
      </c>
      <c r="J1241" s="410" t="s">
        <v>3231</v>
      </c>
      <c r="K1241" s="411">
        <v>1</v>
      </c>
      <c r="L1241" s="412">
        <v>12</v>
      </c>
      <c r="M1241" s="414">
        <v>15600</v>
      </c>
      <c r="N1241" s="412">
        <v>1</v>
      </c>
      <c r="O1241" s="412">
        <v>9</v>
      </c>
      <c r="P1241" s="413">
        <v>11700</v>
      </c>
    </row>
    <row r="1242" spans="1:16" ht="36" x14ac:dyDescent="0.2">
      <c r="A1242" s="408" t="s">
        <v>3228</v>
      </c>
      <c r="B1242" s="408" t="s">
        <v>1112</v>
      </c>
      <c r="C1242" s="409" t="s">
        <v>3229</v>
      </c>
      <c r="D1242" s="507" t="s">
        <v>1126</v>
      </c>
      <c r="E1242" s="508">
        <v>1300</v>
      </c>
      <c r="F1242" s="509">
        <v>70780553</v>
      </c>
      <c r="G1242" s="507" t="s">
        <v>3296</v>
      </c>
      <c r="H1242" s="507" t="s">
        <v>1126</v>
      </c>
      <c r="I1242" s="410" t="s">
        <v>891</v>
      </c>
      <c r="J1242" s="410" t="s">
        <v>3231</v>
      </c>
      <c r="K1242" s="411">
        <v>1</v>
      </c>
      <c r="L1242" s="412">
        <v>12</v>
      </c>
      <c r="M1242" s="414">
        <v>15600</v>
      </c>
      <c r="N1242" s="412">
        <v>1</v>
      </c>
      <c r="O1242" s="412">
        <v>9</v>
      </c>
      <c r="P1242" s="413">
        <v>11700</v>
      </c>
    </row>
    <row r="1243" spans="1:16" ht="36" x14ac:dyDescent="0.2">
      <c r="A1243" s="408" t="s">
        <v>3228</v>
      </c>
      <c r="B1243" s="408" t="s">
        <v>1112</v>
      </c>
      <c r="C1243" s="409" t="s">
        <v>3229</v>
      </c>
      <c r="D1243" s="507" t="s">
        <v>1126</v>
      </c>
      <c r="E1243" s="508">
        <v>1300</v>
      </c>
      <c r="F1243" s="509">
        <v>42171094</v>
      </c>
      <c r="G1243" s="507" t="s">
        <v>3297</v>
      </c>
      <c r="H1243" s="507" t="s">
        <v>1126</v>
      </c>
      <c r="I1243" s="410" t="s">
        <v>891</v>
      </c>
      <c r="J1243" s="410" t="s">
        <v>3231</v>
      </c>
      <c r="K1243" s="411">
        <v>1</v>
      </c>
      <c r="L1243" s="412">
        <v>12</v>
      </c>
      <c r="M1243" s="414">
        <v>15600</v>
      </c>
      <c r="N1243" s="412">
        <v>1</v>
      </c>
      <c r="O1243" s="412">
        <v>9</v>
      </c>
      <c r="P1243" s="413">
        <v>11700</v>
      </c>
    </row>
    <row r="1244" spans="1:16" ht="36" x14ac:dyDescent="0.2">
      <c r="A1244" s="408" t="s">
        <v>3228</v>
      </c>
      <c r="B1244" s="408" t="s">
        <v>1112</v>
      </c>
      <c r="C1244" s="409" t="s">
        <v>3229</v>
      </c>
      <c r="D1244" s="507" t="s">
        <v>1126</v>
      </c>
      <c r="E1244" s="508">
        <v>1300</v>
      </c>
      <c r="F1244" s="509">
        <v>41128739</v>
      </c>
      <c r="G1244" s="507" t="s">
        <v>3298</v>
      </c>
      <c r="H1244" s="507" t="s">
        <v>1126</v>
      </c>
      <c r="I1244" s="410" t="s">
        <v>891</v>
      </c>
      <c r="J1244" s="410" t="s">
        <v>3231</v>
      </c>
      <c r="K1244" s="411">
        <v>1</v>
      </c>
      <c r="L1244" s="412">
        <v>12</v>
      </c>
      <c r="M1244" s="414">
        <v>15600</v>
      </c>
      <c r="N1244" s="412">
        <v>1</v>
      </c>
      <c r="O1244" s="412">
        <v>9</v>
      </c>
      <c r="P1244" s="413">
        <v>11700</v>
      </c>
    </row>
    <row r="1245" spans="1:16" ht="36" x14ac:dyDescent="0.2">
      <c r="A1245" s="408" t="s">
        <v>3228</v>
      </c>
      <c r="B1245" s="408" t="s">
        <v>1112</v>
      </c>
      <c r="C1245" s="409" t="s">
        <v>3229</v>
      </c>
      <c r="D1245" s="507" t="s">
        <v>1186</v>
      </c>
      <c r="E1245" s="508">
        <v>1500</v>
      </c>
      <c r="F1245" s="509">
        <v>41239943</v>
      </c>
      <c r="G1245" s="507" t="s">
        <v>3299</v>
      </c>
      <c r="H1245" s="507" t="s">
        <v>1186</v>
      </c>
      <c r="I1245" s="410" t="s">
        <v>870</v>
      </c>
      <c r="J1245" s="410" t="s">
        <v>870</v>
      </c>
      <c r="K1245" s="411">
        <v>1</v>
      </c>
      <c r="L1245" s="412">
        <v>12</v>
      </c>
      <c r="M1245" s="414">
        <v>18000</v>
      </c>
      <c r="N1245" s="412">
        <v>1</v>
      </c>
      <c r="O1245" s="412">
        <v>9</v>
      </c>
      <c r="P1245" s="413">
        <v>13500</v>
      </c>
    </row>
    <row r="1246" spans="1:16" ht="36" x14ac:dyDescent="0.2">
      <c r="A1246" s="408" t="s">
        <v>3228</v>
      </c>
      <c r="B1246" s="408" t="s">
        <v>1112</v>
      </c>
      <c r="C1246" s="409" t="s">
        <v>3229</v>
      </c>
      <c r="D1246" s="507" t="s">
        <v>1186</v>
      </c>
      <c r="E1246" s="508">
        <v>1500</v>
      </c>
      <c r="F1246" s="509">
        <v>43139505</v>
      </c>
      <c r="G1246" s="507" t="s">
        <v>3300</v>
      </c>
      <c r="H1246" s="507" t="s">
        <v>1186</v>
      </c>
      <c r="I1246" s="410" t="s">
        <v>870</v>
      </c>
      <c r="J1246" s="410" t="s">
        <v>870</v>
      </c>
      <c r="K1246" s="411">
        <v>1</v>
      </c>
      <c r="L1246" s="412">
        <v>12</v>
      </c>
      <c r="M1246" s="414">
        <v>18000</v>
      </c>
      <c r="N1246" s="412">
        <v>1</v>
      </c>
      <c r="O1246" s="412">
        <v>9</v>
      </c>
      <c r="P1246" s="413">
        <v>13500</v>
      </c>
    </row>
    <row r="1247" spans="1:16" ht="36" x14ac:dyDescent="0.2">
      <c r="A1247" s="408" t="s">
        <v>3228</v>
      </c>
      <c r="B1247" s="408" t="s">
        <v>1112</v>
      </c>
      <c r="C1247" s="409" t="s">
        <v>3229</v>
      </c>
      <c r="D1247" s="507" t="s">
        <v>1186</v>
      </c>
      <c r="E1247" s="508">
        <v>1500</v>
      </c>
      <c r="F1247" s="509">
        <v>43500935</v>
      </c>
      <c r="G1247" s="507" t="s">
        <v>3301</v>
      </c>
      <c r="H1247" s="507" t="s">
        <v>1186</v>
      </c>
      <c r="I1247" s="410" t="s">
        <v>870</v>
      </c>
      <c r="J1247" s="410" t="s">
        <v>870</v>
      </c>
      <c r="K1247" s="411">
        <v>1</v>
      </c>
      <c r="L1247" s="412">
        <v>12</v>
      </c>
      <c r="M1247" s="414">
        <v>18000</v>
      </c>
      <c r="N1247" s="412">
        <v>1</v>
      </c>
      <c r="O1247" s="412">
        <v>9</v>
      </c>
      <c r="P1247" s="413">
        <v>13500</v>
      </c>
    </row>
    <row r="1248" spans="1:16" ht="36" x14ac:dyDescent="0.2">
      <c r="A1248" s="408" t="s">
        <v>3228</v>
      </c>
      <c r="B1248" s="408" t="s">
        <v>1112</v>
      </c>
      <c r="C1248" s="409" t="s">
        <v>3229</v>
      </c>
      <c r="D1248" s="507" t="s">
        <v>1577</v>
      </c>
      <c r="E1248" s="508">
        <v>1800</v>
      </c>
      <c r="F1248" s="509">
        <v>41098789</v>
      </c>
      <c r="G1248" s="507" t="s">
        <v>3302</v>
      </c>
      <c r="H1248" s="507" t="s">
        <v>1577</v>
      </c>
      <c r="I1248" s="509" t="s">
        <v>3254</v>
      </c>
      <c r="J1248" s="509" t="s">
        <v>3254</v>
      </c>
      <c r="K1248" s="411">
        <v>1</v>
      </c>
      <c r="L1248" s="412">
        <v>12</v>
      </c>
      <c r="M1248" s="414">
        <v>21600</v>
      </c>
      <c r="N1248" s="412">
        <v>1</v>
      </c>
      <c r="O1248" s="412">
        <v>9</v>
      </c>
      <c r="P1248" s="413">
        <v>16200</v>
      </c>
    </row>
    <row r="1249" spans="1:16" ht="36" x14ac:dyDescent="0.2">
      <c r="A1249" s="408" t="s">
        <v>3228</v>
      </c>
      <c r="B1249" s="408" t="s">
        <v>1112</v>
      </c>
      <c r="C1249" s="409" t="s">
        <v>3229</v>
      </c>
      <c r="D1249" s="507" t="s">
        <v>1126</v>
      </c>
      <c r="E1249" s="508">
        <v>1300</v>
      </c>
      <c r="F1249" s="509">
        <v>31039585</v>
      </c>
      <c r="G1249" s="507" t="s">
        <v>3303</v>
      </c>
      <c r="H1249" s="507" t="s">
        <v>1126</v>
      </c>
      <c r="I1249" s="410" t="s">
        <v>891</v>
      </c>
      <c r="J1249" s="410" t="s">
        <v>3231</v>
      </c>
      <c r="K1249" s="411">
        <v>1</v>
      </c>
      <c r="L1249" s="412">
        <v>12</v>
      </c>
      <c r="M1249" s="414">
        <v>15600</v>
      </c>
      <c r="N1249" s="412">
        <v>1</v>
      </c>
      <c r="O1249" s="412">
        <v>9</v>
      </c>
      <c r="P1249" s="413">
        <v>11700</v>
      </c>
    </row>
    <row r="1250" spans="1:16" ht="36" x14ac:dyDescent="0.2">
      <c r="A1250" s="408" t="s">
        <v>3228</v>
      </c>
      <c r="B1250" s="408" t="s">
        <v>1112</v>
      </c>
      <c r="C1250" s="409" t="s">
        <v>3229</v>
      </c>
      <c r="D1250" s="507" t="s">
        <v>3304</v>
      </c>
      <c r="E1250" s="508">
        <v>1300</v>
      </c>
      <c r="F1250" s="509">
        <v>31301934</v>
      </c>
      <c r="G1250" s="507" t="s">
        <v>3305</v>
      </c>
      <c r="H1250" s="507" t="s">
        <v>3304</v>
      </c>
      <c r="I1250" s="410" t="s">
        <v>891</v>
      </c>
      <c r="J1250" s="410" t="s">
        <v>3231</v>
      </c>
      <c r="K1250" s="411">
        <v>1</v>
      </c>
      <c r="L1250" s="412">
        <v>12</v>
      </c>
      <c r="M1250" s="414">
        <v>15600</v>
      </c>
      <c r="N1250" s="412">
        <v>1</v>
      </c>
      <c r="O1250" s="412">
        <v>9</v>
      </c>
      <c r="P1250" s="413">
        <v>11700</v>
      </c>
    </row>
    <row r="1251" spans="1:16" ht="36" x14ac:dyDescent="0.2">
      <c r="A1251" s="408" t="s">
        <v>3228</v>
      </c>
      <c r="B1251" s="408" t="s">
        <v>1112</v>
      </c>
      <c r="C1251" s="409" t="s">
        <v>3229</v>
      </c>
      <c r="D1251" s="507" t="s">
        <v>2307</v>
      </c>
      <c r="E1251" s="508">
        <v>1800</v>
      </c>
      <c r="F1251" s="509">
        <v>31045071</v>
      </c>
      <c r="G1251" s="507" t="s">
        <v>3306</v>
      </c>
      <c r="H1251" s="507" t="s">
        <v>2307</v>
      </c>
      <c r="I1251" s="509" t="s">
        <v>3254</v>
      </c>
      <c r="J1251" s="509" t="s">
        <v>3254</v>
      </c>
      <c r="K1251" s="411">
        <v>1</v>
      </c>
      <c r="L1251" s="412">
        <v>12</v>
      </c>
      <c r="M1251" s="414">
        <v>21600</v>
      </c>
      <c r="N1251" s="412">
        <v>1</v>
      </c>
      <c r="O1251" s="412">
        <v>9</v>
      </c>
      <c r="P1251" s="413">
        <v>16200</v>
      </c>
    </row>
    <row r="1252" spans="1:16" ht="36" x14ac:dyDescent="0.2">
      <c r="A1252" s="408" t="s">
        <v>3228</v>
      </c>
      <c r="B1252" s="408" t="s">
        <v>1112</v>
      </c>
      <c r="C1252" s="409" t="s">
        <v>3229</v>
      </c>
      <c r="D1252" s="507" t="s">
        <v>1193</v>
      </c>
      <c r="E1252" s="508">
        <v>1500</v>
      </c>
      <c r="F1252" s="509">
        <v>31040351</v>
      </c>
      <c r="G1252" s="507" t="s">
        <v>3307</v>
      </c>
      <c r="H1252" s="507" t="s">
        <v>1193</v>
      </c>
      <c r="I1252" s="410" t="s">
        <v>891</v>
      </c>
      <c r="J1252" s="410" t="s">
        <v>3231</v>
      </c>
      <c r="K1252" s="411">
        <v>1</v>
      </c>
      <c r="L1252" s="412">
        <v>12</v>
      </c>
      <c r="M1252" s="414">
        <v>18000</v>
      </c>
      <c r="N1252" s="412">
        <v>1</v>
      </c>
      <c r="O1252" s="412">
        <v>9</v>
      </c>
      <c r="P1252" s="413">
        <v>13500</v>
      </c>
    </row>
    <row r="1253" spans="1:16" ht="36" x14ac:dyDescent="0.2">
      <c r="A1253" s="408" t="s">
        <v>3228</v>
      </c>
      <c r="B1253" s="408" t="s">
        <v>1112</v>
      </c>
      <c r="C1253" s="409" t="s">
        <v>3229</v>
      </c>
      <c r="D1253" s="507" t="s">
        <v>1126</v>
      </c>
      <c r="E1253" s="508">
        <v>1300</v>
      </c>
      <c r="F1253" s="509">
        <v>31036635</v>
      </c>
      <c r="G1253" s="507" t="s">
        <v>3308</v>
      </c>
      <c r="H1253" s="507" t="s">
        <v>1126</v>
      </c>
      <c r="I1253" s="410" t="s">
        <v>891</v>
      </c>
      <c r="J1253" s="410" t="s">
        <v>3231</v>
      </c>
      <c r="K1253" s="411">
        <v>1</v>
      </c>
      <c r="L1253" s="412">
        <v>12</v>
      </c>
      <c r="M1253" s="414">
        <v>15600</v>
      </c>
      <c r="N1253" s="412">
        <v>1</v>
      </c>
      <c r="O1253" s="412">
        <v>9</v>
      </c>
      <c r="P1253" s="413">
        <v>11700</v>
      </c>
    </row>
    <row r="1254" spans="1:16" ht="36" x14ac:dyDescent="0.2">
      <c r="A1254" s="408" t="s">
        <v>3228</v>
      </c>
      <c r="B1254" s="408" t="s">
        <v>1112</v>
      </c>
      <c r="C1254" s="409" t="s">
        <v>3229</v>
      </c>
      <c r="D1254" s="507" t="s">
        <v>1126</v>
      </c>
      <c r="E1254" s="508">
        <v>1300</v>
      </c>
      <c r="F1254" s="509">
        <v>70784321</v>
      </c>
      <c r="G1254" s="507" t="s">
        <v>3309</v>
      </c>
      <c r="H1254" s="507" t="s">
        <v>1126</v>
      </c>
      <c r="I1254" s="410" t="s">
        <v>891</v>
      </c>
      <c r="J1254" s="410" t="s">
        <v>3231</v>
      </c>
      <c r="K1254" s="411">
        <v>1</v>
      </c>
      <c r="L1254" s="412">
        <v>12</v>
      </c>
      <c r="M1254" s="414">
        <v>15600</v>
      </c>
      <c r="N1254" s="412">
        <v>1</v>
      </c>
      <c r="O1254" s="412">
        <v>9</v>
      </c>
      <c r="P1254" s="413">
        <v>11700</v>
      </c>
    </row>
    <row r="1255" spans="1:16" ht="36" x14ac:dyDescent="0.2">
      <c r="A1255" s="408" t="s">
        <v>3228</v>
      </c>
      <c r="B1255" s="408" t="s">
        <v>1112</v>
      </c>
      <c r="C1255" s="409" t="s">
        <v>3229</v>
      </c>
      <c r="D1255" s="507" t="s">
        <v>1126</v>
      </c>
      <c r="E1255" s="508">
        <v>1300</v>
      </c>
      <c r="F1255" s="509">
        <v>31015103</v>
      </c>
      <c r="G1255" s="507" t="s">
        <v>3310</v>
      </c>
      <c r="H1255" s="507" t="s">
        <v>1126</v>
      </c>
      <c r="I1255" s="410" t="s">
        <v>891</v>
      </c>
      <c r="J1255" s="410" t="s">
        <v>3231</v>
      </c>
      <c r="K1255" s="411">
        <v>1</v>
      </c>
      <c r="L1255" s="412">
        <v>12</v>
      </c>
      <c r="M1255" s="414">
        <v>15600</v>
      </c>
      <c r="N1255" s="412">
        <v>1</v>
      </c>
      <c r="O1255" s="412">
        <v>9</v>
      </c>
      <c r="P1255" s="413">
        <v>11700</v>
      </c>
    </row>
    <row r="1256" spans="1:16" ht="36" x14ac:dyDescent="0.2">
      <c r="A1256" s="408" t="s">
        <v>3228</v>
      </c>
      <c r="B1256" s="408" t="s">
        <v>1112</v>
      </c>
      <c r="C1256" s="409" t="s">
        <v>3229</v>
      </c>
      <c r="D1256" s="507" t="s">
        <v>3311</v>
      </c>
      <c r="E1256" s="508">
        <v>1300</v>
      </c>
      <c r="F1256" s="509">
        <v>80036663</v>
      </c>
      <c r="G1256" s="507" t="s">
        <v>3312</v>
      </c>
      <c r="H1256" s="507" t="s">
        <v>3311</v>
      </c>
      <c r="I1256" s="410" t="s">
        <v>891</v>
      </c>
      <c r="J1256" s="410" t="s">
        <v>3231</v>
      </c>
      <c r="K1256" s="411">
        <v>1</v>
      </c>
      <c r="L1256" s="412">
        <v>12</v>
      </c>
      <c r="M1256" s="414">
        <v>15600</v>
      </c>
      <c r="N1256" s="412">
        <v>1</v>
      </c>
      <c r="O1256" s="412">
        <v>9</v>
      </c>
      <c r="P1256" s="413">
        <v>11700</v>
      </c>
    </row>
    <row r="1257" spans="1:16" ht="36" x14ac:dyDescent="0.2">
      <c r="A1257" s="408" t="s">
        <v>3228</v>
      </c>
      <c r="B1257" s="408" t="s">
        <v>1112</v>
      </c>
      <c r="C1257" s="409" t="s">
        <v>3229</v>
      </c>
      <c r="D1257" s="507" t="s">
        <v>2957</v>
      </c>
      <c r="E1257" s="508">
        <v>1500</v>
      </c>
      <c r="F1257" s="509">
        <v>23998603</v>
      </c>
      <c r="G1257" s="507" t="s">
        <v>3313</v>
      </c>
      <c r="H1257" s="507" t="s">
        <v>2957</v>
      </c>
      <c r="I1257" s="410" t="s">
        <v>891</v>
      </c>
      <c r="J1257" s="410" t="s">
        <v>3231</v>
      </c>
      <c r="K1257" s="411">
        <v>1</v>
      </c>
      <c r="L1257" s="412">
        <v>12</v>
      </c>
      <c r="M1257" s="414">
        <v>18000</v>
      </c>
      <c r="N1257" s="412">
        <v>1</v>
      </c>
      <c r="O1257" s="412">
        <v>9</v>
      </c>
      <c r="P1257" s="413">
        <v>13500</v>
      </c>
    </row>
    <row r="1258" spans="1:16" ht="36" x14ac:dyDescent="0.2">
      <c r="A1258" s="408" t="s">
        <v>3228</v>
      </c>
      <c r="B1258" s="408" t="s">
        <v>1112</v>
      </c>
      <c r="C1258" s="409" t="s">
        <v>3229</v>
      </c>
      <c r="D1258" s="507" t="s">
        <v>1129</v>
      </c>
      <c r="E1258" s="508">
        <v>1500</v>
      </c>
      <c r="F1258" s="509">
        <v>31033509</v>
      </c>
      <c r="G1258" s="507" t="s">
        <v>3314</v>
      </c>
      <c r="H1258" s="507" t="s">
        <v>1129</v>
      </c>
      <c r="I1258" s="410" t="s">
        <v>870</v>
      </c>
      <c r="J1258" s="410" t="s">
        <v>870</v>
      </c>
      <c r="K1258" s="411">
        <v>1</v>
      </c>
      <c r="L1258" s="412">
        <v>12</v>
      </c>
      <c r="M1258" s="414">
        <v>18000</v>
      </c>
      <c r="N1258" s="412">
        <v>1</v>
      </c>
      <c r="O1258" s="412">
        <v>9</v>
      </c>
      <c r="P1258" s="413">
        <v>13500</v>
      </c>
    </row>
    <row r="1259" spans="1:16" ht="36" x14ac:dyDescent="0.2">
      <c r="A1259" s="408" t="s">
        <v>3228</v>
      </c>
      <c r="B1259" s="408" t="s">
        <v>1112</v>
      </c>
      <c r="C1259" s="409" t="s">
        <v>3229</v>
      </c>
      <c r="D1259" s="507" t="s">
        <v>1118</v>
      </c>
      <c r="E1259" s="508">
        <v>1800</v>
      </c>
      <c r="F1259" s="509">
        <v>44941623</v>
      </c>
      <c r="G1259" s="507" t="s">
        <v>3315</v>
      </c>
      <c r="H1259" s="507" t="s">
        <v>1118</v>
      </c>
      <c r="I1259" s="509" t="s">
        <v>3254</v>
      </c>
      <c r="J1259" s="509" t="s">
        <v>3254</v>
      </c>
      <c r="K1259" s="411">
        <v>1</v>
      </c>
      <c r="L1259" s="412">
        <v>12</v>
      </c>
      <c r="M1259" s="414">
        <v>21600</v>
      </c>
      <c r="N1259" s="412">
        <v>1</v>
      </c>
      <c r="O1259" s="412">
        <v>9</v>
      </c>
      <c r="P1259" s="413">
        <v>16200</v>
      </c>
    </row>
    <row r="1260" spans="1:16" ht="36" x14ac:dyDescent="0.2">
      <c r="A1260" s="408" t="s">
        <v>3228</v>
      </c>
      <c r="B1260" s="408" t="s">
        <v>1112</v>
      </c>
      <c r="C1260" s="409" t="s">
        <v>3229</v>
      </c>
      <c r="D1260" s="507" t="s">
        <v>1118</v>
      </c>
      <c r="E1260" s="508">
        <v>1800</v>
      </c>
      <c r="F1260" s="509">
        <v>40970094</v>
      </c>
      <c r="G1260" s="507" t="s">
        <v>3316</v>
      </c>
      <c r="H1260" s="507" t="s">
        <v>1118</v>
      </c>
      <c r="I1260" s="509" t="s">
        <v>3254</v>
      </c>
      <c r="J1260" s="509" t="s">
        <v>3254</v>
      </c>
      <c r="K1260" s="411">
        <v>1</v>
      </c>
      <c r="L1260" s="412">
        <v>12</v>
      </c>
      <c r="M1260" s="414">
        <v>21600</v>
      </c>
      <c r="N1260" s="412">
        <v>1</v>
      </c>
      <c r="O1260" s="412">
        <v>9</v>
      </c>
      <c r="P1260" s="413">
        <v>16200</v>
      </c>
    </row>
    <row r="1261" spans="1:16" ht="36" x14ac:dyDescent="0.2">
      <c r="A1261" s="408" t="s">
        <v>3228</v>
      </c>
      <c r="B1261" s="408" t="s">
        <v>1112</v>
      </c>
      <c r="C1261" s="409" t="s">
        <v>3229</v>
      </c>
      <c r="D1261" s="507" t="s">
        <v>1129</v>
      </c>
      <c r="E1261" s="508">
        <v>1500</v>
      </c>
      <c r="F1261" s="509">
        <v>41322440</v>
      </c>
      <c r="G1261" s="507" t="s">
        <v>3317</v>
      </c>
      <c r="H1261" s="507" t="s">
        <v>1129</v>
      </c>
      <c r="I1261" s="410" t="s">
        <v>870</v>
      </c>
      <c r="J1261" s="410" t="s">
        <v>870</v>
      </c>
      <c r="K1261" s="411">
        <v>1</v>
      </c>
      <c r="L1261" s="412">
        <v>12</v>
      </c>
      <c r="M1261" s="414">
        <v>18000</v>
      </c>
      <c r="N1261" s="412">
        <v>1</v>
      </c>
      <c r="O1261" s="412">
        <v>9</v>
      </c>
      <c r="P1261" s="413">
        <v>13500</v>
      </c>
    </row>
    <row r="1262" spans="1:16" ht="36" x14ac:dyDescent="0.2">
      <c r="A1262" s="408" t="s">
        <v>3228</v>
      </c>
      <c r="B1262" s="408" t="s">
        <v>1112</v>
      </c>
      <c r="C1262" s="409" t="s">
        <v>3229</v>
      </c>
      <c r="D1262" s="507" t="s">
        <v>1129</v>
      </c>
      <c r="E1262" s="508">
        <v>1500</v>
      </c>
      <c r="F1262" s="509">
        <v>9373437</v>
      </c>
      <c r="G1262" s="507" t="s">
        <v>3318</v>
      </c>
      <c r="H1262" s="507" t="s">
        <v>1129</v>
      </c>
      <c r="I1262" s="410" t="s">
        <v>870</v>
      </c>
      <c r="J1262" s="410" t="s">
        <v>870</v>
      </c>
      <c r="K1262" s="411">
        <v>1</v>
      </c>
      <c r="L1262" s="412">
        <v>12</v>
      </c>
      <c r="M1262" s="414">
        <v>18000</v>
      </c>
      <c r="N1262" s="412">
        <v>1</v>
      </c>
      <c r="O1262" s="412">
        <v>9</v>
      </c>
      <c r="P1262" s="413">
        <v>13500</v>
      </c>
    </row>
    <row r="1263" spans="1:16" ht="36" x14ac:dyDescent="0.2">
      <c r="A1263" s="408" t="s">
        <v>3228</v>
      </c>
      <c r="B1263" s="408" t="s">
        <v>1112</v>
      </c>
      <c r="C1263" s="409" t="s">
        <v>3229</v>
      </c>
      <c r="D1263" s="507" t="s">
        <v>1118</v>
      </c>
      <c r="E1263" s="508">
        <v>1800</v>
      </c>
      <c r="F1263" s="509">
        <v>31037762</v>
      </c>
      <c r="G1263" s="507" t="s">
        <v>3319</v>
      </c>
      <c r="H1263" s="507" t="s">
        <v>1118</v>
      </c>
      <c r="I1263" s="509" t="s">
        <v>3254</v>
      </c>
      <c r="J1263" s="509" t="s">
        <v>3254</v>
      </c>
      <c r="K1263" s="411">
        <v>1</v>
      </c>
      <c r="L1263" s="412">
        <v>12</v>
      </c>
      <c r="M1263" s="414">
        <v>21600</v>
      </c>
      <c r="N1263" s="412">
        <v>1</v>
      </c>
      <c r="O1263" s="412">
        <v>9</v>
      </c>
      <c r="P1263" s="413">
        <v>16200</v>
      </c>
    </row>
    <row r="1264" spans="1:16" ht="36" x14ac:dyDescent="0.2">
      <c r="A1264" s="408" t="s">
        <v>3228</v>
      </c>
      <c r="B1264" s="408" t="s">
        <v>1112</v>
      </c>
      <c r="C1264" s="409" t="s">
        <v>3229</v>
      </c>
      <c r="D1264" s="507" t="s">
        <v>1118</v>
      </c>
      <c r="E1264" s="508">
        <v>1800</v>
      </c>
      <c r="F1264" s="509">
        <v>40572057</v>
      </c>
      <c r="G1264" s="507" t="s">
        <v>3320</v>
      </c>
      <c r="H1264" s="507" t="s">
        <v>1118</v>
      </c>
      <c r="I1264" s="509" t="s">
        <v>3254</v>
      </c>
      <c r="J1264" s="509" t="s">
        <v>3254</v>
      </c>
      <c r="K1264" s="411">
        <v>1</v>
      </c>
      <c r="L1264" s="412">
        <v>12</v>
      </c>
      <c r="M1264" s="414">
        <v>21600</v>
      </c>
      <c r="N1264" s="412">
        <v>1</v>
      </c>
      <c r="O1264" s="412">
        <v>9</v>
      </c>
      <c r="P1264" s="413">
        <v>16200</v>
      </c>
    </row>
    <row r="1265" spans="1:16" ht="36" x14ac:dyDescent="0.2">
      <c r="A1265" s="408" t="s">
        <v>3228</v>
      </c>
      <c r="B1265" s="408" t="s">
        <v>1112</v>
      </c>
      <c r="C1265" s="409" t="s">
        <v>3229</v>
      </c>
      <c r="D1265" s="507" t="s">
        <v>1118</v>
      </c>
      <c r="E1265" s="508">
        <v>1800</v>
      </c>
      <c r="F1265" s="509">
        <v>9489116</v>
      </c>
      <c r="G1265" s="507" t="s">
        <v>3321</v>
      </c>
      <c r="H1265" s="507" t="s">
        <v>1118</v>
      </c>
      <c r="I1265" s="509" t="s">
        <v>3254</v>
      </c>
      <c r="J1265" s="509" t="s">
        <v>3254</v>
      </c>
      <c r="K1265" s="411">
        <v>1</v>
      </c>
      <c r="L1265" s="412">
        <v>12</v>
      </c>
      <c r="M1265" s="414">
        <v>21600</v>
      </c>
      <c r="N1265" s="412">
        <v>1</v>
      </c>
      <c r="O1265" s="412">
        <v>9</v>
      </c>
      <c r="P1265" s="413">
        <v>16200</v>
      </c>
    </row>
    <row r="1266" spans="1:16" ht="36" x14ac:dyDescent="0.2">
      <c r="A1266" s="408" t="s">
        <v>3228</v>
      </c>
      <c r="B1266" s="408" t="s">
        <v>1112</v>
      </c>
      <c r="C1266" s="409" t="s">
        <v>3229</v>
      </c>
      <c r="D1266" s="507" t="s">
        <v>1118</v>
      </c>
      <c r="E1266" s="508">
        <v>1800</v>
      </c>
      <c r="F1266" s="509">
        <v>31044023</v>
      </c>
      <c r="G1266" s="507" t="s">
        <v>3322</v>
      </c>
      <c r="H1266" s="507" t="s">
        <v>1118</v>
      </c>
      <c r="I1266" s="509" t="s">
        <v>3254</v>
      </c>
      <c r="J1266" s="509" t="s">
        <v>3254</v>
      </c>
      <c r="K1266" s="411">
        <v>1</v>
      </c>
      <c r="L1266" s="412">
        <v>12</v>
      </c>
      <c r="M1266" s="414">
        <v>21600</v>
      </c>
      <c r="N1266" s="412">
        <v>1</v>
      </c>
      <c r="O1266" s="412">
        <v>9</v>
      </c>
      <c r="P1266" s="413">
        <v>16200</v>
      </c>
    </row>
    <row r="1267" spans="1:16" ht="36" x14ac:dyDescent="0.2">
      <c r="A1267" s="408" t="s">
        <v>3228</v>
      </c>
      <c r="B1267" s="408" t="s">
        <v>1112</v>
      </c>
      <c r="C1267" s="409" t="s">
        <v>3229</v>
      </c>
      <c r="D1267" s="507" t="s">
        <v>1118</v>
      </c>
      <c r="E1267" s="508">
        <v>1800</v>
      </c>
      <c r="F1267" s="509">
        <v>41110258</v>
      </c>
      <c r="G1267" s="507" t="s">
        <v>3323</v>
      </c>
      <c r="H1267" s="507" t="s">
        <v>1118</v>
      </c>
      <c r="I1267" s="509" t="s">
        <v>3254</v>
      </c>
      <c r="J1267" s="509" t="s">
        <v>3254</v>
      </c>
      <c r="K1267" s="411">
        <v>1</v>
      </c>
      <c r="L1267" s="412">
        <v>12</v>
      </c>
      <c r="M1267" s="414">
        <v>21600</v>
      </c>
      <c r="N1267" s="412">
        <v>1</v>
      </c>
      <c r="O1267" s="412">
        <v>9</v>
      </c>
      <c r="P1267" s="413">
        <v>16200</v>
      </c>
    </row>
    <row r="1268" spans="1:16" ht="36" x14ac:dyDescent="0.2">
      <c r="A1268" s="408" t="s">
        <v>3228</v>
      </c>
      <c r="B1268" s="408" t="s">
        <v>1112</v>
      </c>
      <c r="C1268" s="409" t="s">
        <v>3229</v>
      </c>
      <c r="D1268" s="507" t="s">
        <v>1138</v>
      </c>
      <c r="E1268" s="508">
        <v>2000</v>
      </c>
      <c r="F1268" s="509">
        <v>41189568</v>
      </c>
      <c r="G1268" s="507" t="s">
        <v>3324</v>
      </c>
      <c r="H1268" s="507" t="s">
        <v>1138</v>
      </c>
      <c r="I1268" s="509" t="s">
        <v>3254</v>
      </c>
      <c r="J1268" s="509" t="s">
        <v>3254</v>
      </c>
      <c r="K1268" s="411">
        <v>1</v>
      </c>
      <c r="L1268" s="412">
        <v>12</v>
      </c>
      <c r="M1268" s="414">
        <v>24000</v>
      </c>
      <c r="N1268" s="412">
        <v>1</v>
      </c>
      <c r="O1268" s="412">
        <v>9</v>
      </c>
      <c r="P1268" s="413">
        <v>18000</v>
      </c>
    </row>
    <row r="1269" spans="1:16" ht="36" x14ac:dyDescent="0.2">
      <c r="A1269" s="408" t="s">
        <v>3228</v>
      </c>
      <c r="B1269" s="408" t="s">
        <v>1112</v>
      </c>
      <c r="C1269" s="409" t="s">
        <v>3229</v>
      </c>
      <c r="D1269" s="507" t="s">
        <v>1118</v>
      </c>
      <c r="E1269" s="508">
        <v>1800</v>
      </c>
      <c r="F1269" s="509">
        <v>41157857</v>
      </c>
      <c r="G1269" s="507" t="s">
        <v>3325</v>
      </c>
      <c r="H1269" s="507" t="s">
        <v>1118</v>
      </c>
      <c r="I1269" s="509" t="s">
        <v>3254</v>
      </c>
      <c r="J1269" s="509" t="s">
        <v>3254</v>
      </c>
      <c r="K1269" s="411">
        <v>1</v>
      </c>
      <c r="L1269" s="412">
        <v>12</v>
      </c>
      <c r="M1269" s="414">
        <v>21600</v>
      </c>
      <c r="N1269" s="412">
        <v>1</v>
      </c>
      <c r="O1269" s="412">
        <v>9</v>
      </c>
      <c r="P1269" s="413">
        <v>16200</v>
      </c>
    </row>
    <row r="1270" spans="1:16" ht="36" x14ac:dyDescent="0.2">
      <c r="A1270" s="408" t="s">
        <v>3228</v>
      </c>
      <c r="B1270" s="408" t="s">
        <v>1112</v>
      </c>
      <c r="C1270" s="409" t="s">
        <v>3229</v>
      </c>
      <c r="D1270" s="507" t="s">
        <v>1228</v>
      </c>
      <c r="E1270" s="508">
        <v>1800</v>
      </c>
      <c r="F1270" s="509">
        <v>42855616</v>
      </c>
      <c r="G1270" s="507" t="s">
        <v>3326</v>
      </c>
      <c r="H1270" s="507" t="s">
        <v>1228</v>
      </c>
      <c r="I1270" s="509" t="s">
        <v>3254</v>
      </c>
      <c r="J1270" s="509" t="s">
        <v>3254</v>
      </c>
      <c r="K1270" s="411">
        <v>1</v>
      </c>
      <c r="L1270" s="412">
        <v>12</v>
      </c>
      <c r="M1270" s="414">
        <v>21600</v>
      </c>
      <c r="N1270" s="412">
        <v>1</v>
      </c>
      <c r="O1270" s="412">
        <v>9</v>
      </c>
      <c r="P1270" s="413">
        <v>16200</v>
      </c>
    </row>
    <row r="1271" spans="1:16" ht="36" x14ac:dyDescent="0.2">
      <c r="A1271" s="408" t="s">
        <v>3228</v>
      </c>
      <c r="B1271" s="408" t="s">
        <v>1112</v>
      </c>
      <c r="C1271" s="409" t="s">
        <v>3229</v>
      </c>
      <c r="D1271" s="507" t="s">
        <v>1118</v>
      </c>
      <c r="E1271" s="508">
        <v>1800</v>
      </c>
      <c r="F1271" s="509">
        <v>31024444</v>
      </c>
      <c r="G1271" s="507" t="s">
        <v>3327</v>
      </c>
      <c r="H1271" s="507" t="s">
        <v>1118</v>
      </c>
      <c r="I1271" s="509" t="s">
        <v>3254</v>
      </c>
      <c r="J1271" s="509" t="s">
        <v>3254</v>
      </c>
      <c r="K1271" s="411">
        <v>1</v>
      </c>
      <c r="L1271" s="412">
        <v>12</v>
      </c>
      <c r="M1271" s="414">
        <v>21600</v>
      </c>
      <c r="N1271" s="412">
        <v>1</v>
      </c>
      <c r="O1271" s="412">
        <v>9</v>
      </c>
      <c r="P1271" s="413">
        <v>16200</v>
      </c>
    </row>
    <row r="1272" spans="1:16" ht="36" x14ac:dyDescent="0.2">
      <c r="A1272" s="408" t="s">
        <v>3228</v>
      </c>
      <c r="B1272" s="408" t="s">
        <v>1112</v>
      </c>
      <c r="C1272" s="409" t="s">
        <v>3229</v>
      </c>
      <c r="D1272" s="507" t="s">
        <v>1118</v>
      </c>
      <c r="E1272" s="508">
        <v>1800</v>
      </c>
      <c r="F1272" s="509">
        <v>45925192</v>
      </c>
      <c r="G1272" s="507" t="s">
        <v>3328</v>
      </c>
      <c r="H1272" s="507" t="s">
        <v>1118</v>
      </c>
      <c r="I1272" s="509" t="s">
        <v>3254</v>
      </c>
      <c r="J1272" s="509" t="s">
        <v>3254</v>
      </c>
      <c r="K1272" s="411">
        <v>1</v>
      </c>
      <c r="L1272" s="412">
        <v>12</v>
      </c>
      <c r="M1272" s="414">
        <v>21600</v>
      </c>
      <c r="N1272" s="412">
        <v>1</v>
      </c>
      <c r="O1272" s="412">
        <v>9</v>
      </c>
      <c r="P1272" s="413">
        <v>16200</v>
      </c>
    </row>
    <row r="1273" spans="1:16" ht="36" x14ac:dyDescent="0.2">
      <c r="A1273" s="408" t="s">
        <v>3228</v>
      </c>
      <c r="B1273" s="408" t="s">
        <v>1112</v>
      </c>
      <c r="C1273" s="409" t="s">
        <v>3229</v>
      </c>
      <c r="D1273" s="507" t="s">
        <v>1118</v>
      </c>
      <c r="E1273" s="508">
        <v>1800</v>
      </c>
      <c r="F1273" s="509">
        <v>41712181</v>
      </c>
      <c r="G1273" s="507" t="s">
        <v>3329</v>
      </c>
      <c r="H1273" s="507" t="s">
        <v>1118</v>
      </c>
      <c r="I1273" s="509" t="s">
        <v>3254</v>
      </c>
      <c r="J1273" s="509" t="s">
        <v>3254</v>
      </c>
      <c r="K1273" s="411">
        <v>1</v>
      </c>
      <c r="L1273" s="412">
        <v>12</v>
      </c>
      <c r="M1273" s="414">
        <v>21600</v>
      </c>
      <c r="N1273" s="412">
        <v>1</v>
      </c>
      <c r="O1273" s="412">
        <v>9</v>
      </c>
      <c r="P1273" s="413">
        <v>16200</v>
      </c>
    </row>
    <row r="1274" spans="1:16" ht="36" x14ac:dyDescent="0.2">
      <c r="A1274" s="408" t="s">
        <v>3228</v>
      </c>
      <c r="B1274" s="408" t="s">
        <v>1112</v>
      </c>
      <c r="C1274" s="409" t="s">
        <v>3229</v>
      </c>
      <c r="D1274" s="507" t="s">
        <v>2957</v>
      </c>
      <c r="E1274" s="508">
        <v>1500</v>
      </c>
      <c r="F1274" s="509">
        <v>42005760</v>
      </c>
      <c r="G1274" s="507" t="s">
        <v>3330</v>
      </c>
      <c r="H1274" s="507" t="s">
        <v>2957</v>
      </c>
      <c r="I1274" s="410" t="s">
        <v>891</v>
      </c>
      <c r="J1274" s="410" t="s">
        <v>3231</v>
      </c>
      <c r="K1274" s="411">
        <v>1</v>
      </c>
      <c r="L1274" s="412">
        <v>12</v>
      </c>
      <c r="M1274" s="414">
        <v>18000</v>
      </c>
      <c r="N1274" s="412">
        <v>1</v>
      </c>
      <c r="O1274" s="412">
        <v>9</v>
      </c>
      <c r="P1274" s="413">
        <v>13500</v>
      </c>
    </row>
    <row r="1275" spans="1:16" ht="36" x14ac:dyDescent="0.2">
      <c r="A1275" s="408" t="s">
        <v>3228</v>
      </c>
      <c r="B1275" s="408" t="s">
        <v>1112</v>
      </c>
      <c r="C1275" s="409" t="s">
        <v>3229</v>
      </c>
      <c r="D1275" s="507" t="s">
        <v>2957</v>
      </c>
      <c r="E1275" s="508">
        <v>1500</v>
      </c>
      <c r="F1275" s="509">
        <v>31482897</v>
      </c>
      <c r="G1275" s="507" t="s">
        <v>3331</v>
      </c>
      <c r="H1275" s="507" t="s">
        <v>2957</v>
      </c>
      <c r="I1275" s="410" t="s">
        <v>891</v>
      </c>
      <c r="J1275" s="410" t="s">
        <v>3231</v>
      </c>
      <c r="K1275" s="411">
        <v>1</v>
      </c>
      <c r="L1275" s="412">
        <v>12</v>
      </c>
      <c r="M1275" s="414">
        <v>18000</v>
      </c>
      <c r="N1275" s="412">
        <v>1</v>
      </c>
      <c r="O1275" s="412">
        <v>9</v>
      </c>
      <c r="P1275" s="413">
        <v>13500</v>
      </c>
    </row>
    <row r="1276" spans="1:16" ht="36" x14ac:dyDescent="0.2">
      <c r="A1276" s="408" t="s">
        <v>3228</v>
      </c>
      <c r="B1276" s="408" t="s">
        <v>1112</v>
      </c>
      <c r="C1276" s="409" t="s">
        <v>3229</v>
      </c>
      <c r="D1276" s="507" t="s">
        <v>2957</v>
      </c>
      <c r="E1276" s="508">
        <v>1500</v>
      </c>
      <c r="F1276" s="509">
        <v>31490410</v>
      </c>
      <c r="G1276" s="507" t="s">
        <v>3332</v>
      </c>
      <c r="H1276" s="507" t="s">
        <v>2957</v>
      </c>
      <c r="I1276" s="410" t="s">
        <v>891</v>
      </c>
      <c r="J1276" s="410" t="s">
        <v>3231</v>
      </c>
      <c r="K1276" s="411">
        <v>1</v>
      </c>
      <c r="L1276" s="412">
        <v>12</v>
      </c>
      <c r="M1276" s="414">
        <v>18000</v>
      </c>
      <c r="N1276" s="412">
        <v>1</v>
      </c>
      <c r="O1276" s="412">
        <v>9</v>
      </c>
      <c r="P1276" s="413">
        <v>13500</v>
      </c>
    </row>
    <row r="1277" spans="1:16" ht="36" x14ac:dyDescent="0.2">
      <c r="A1277" s="408" t="s">
        <v>3228</v>
      </c>
      <c r="B1277" s="408" t="s">
        <v>1112</v>
      </c>
      <c r="C1277" s="409" t="s">
        <v>3229</v>
      </c>
      <c r="D1277" s="507" t="s">
        <v>3311</v>
      </c>
      <c r="E1277" s="508">
        <v>1300</v>
      </c>
      <c r="F1277" s="509">
        <v>7630446</v>
      </c>
      <c r="G1277" s="507" t="s">
        <v>3333</v>
      </c>
      <c r="H1277" s="507" t="s">
        <v>3311</v>
      </c>
      <c r="I1277" s="410" t="s">
        <v>891</v>
      </c>
      <c r="J1277" s="410" t="s">
        <v>3231</v>
      </c>
      <c r="K1277" s="411">
        <v>1</v>
      </c>
      <c r="L1277" s="412">
        <v>12</v>
      </c>
      <c r="M1277" s="414">
        <v>15600</v>
      </c>
      <c r="N1277" s="412">
        <v>1</v>
      </c>
      <c r="O1277" s="412">
        <v>9</v>
      </c>
      <c r="P1277" s="413">
        <v>11700</v>
      </c>
    </row>
    <row r="1278" spans="1:16" ht="36" x14ac:dyDescent="0.2">
      <c r="A1278" s="408" t="s">
        <v>3228</v>
      </c>
      <c r="B1278" s="408" t="s">
        <v>1112</v>
      </c>
      <c r="C1278" s="409" t="s">
        <v>3229</v>
      </c>
      <c r="D1278" s="507" t="s">
        <v>1118</v>
      </c>
      <c r="E1278" s="508">
        <v>1800</v>
      </c>
      <c r="F1278" s="509">
        <v>22092938</v>
      </c>
      <c r="G1278" s="507" t="s">
        <v>3334</v>
      </c>
      <c r="H1278" s="507" t="s">
        <v>1118</v>
      </c>
      <c r="I1278" s="509" t="s">
        <v>3254</v>
      </c>
      <c r="J1278" s="509" t="s">
        <v>3254</v>
      </c>
      <c r="K1278" s="411">
        <v>1</v>
      </c>
      <c r="L1278" s="412">
        <v>12</v>
      </c>
      <c r="M1278" s="414">
        <v>21600</v>
      </c>
      <c r="N1278" s="412">
        <v>1</v>
      </c>
      <c r="O1278" s="412">
        <v>9</v>
      </c>
      <c r="P1278" s="413">
        <v>16200</v>
      </c>
    </row>
    <row r="1279" spans="1:16" ht="36" x14ac:dyDescent="0.2">
      <c r="A1279" s="408" t="s">
        <v>3228</v>
      </c>
      <c r="B1279" s="408" t="s">
        <v>1112</v>
      </c>
      <c r="C1279" s="409" t="s">
        <v>3229</v>
      </c>
      <c r="D1279" s="507" t="s">
        <v>1118</v>
      </c>
      <c r="E1279" s="508">
        <v>1800</v>
      </c>
      <c r="F1279" s="509">
        <v>31045456</v>
      </c>
      <c r="G1279" s="507" t="s">
        <v>3335</v>
      </c>
      <c r="H1279" s="507" t="s">
        <v>1118</v>
      </c>
      <c r="I1279" s="509" t="s">
        <v>3254</v>
      </c>
      <c r="J1279" s="509" t="s">
        <v>3254</v>
      </c>
      <c r="K1279" s="411">
        <v>1</v>
      </c>
      <c r="L1279" s="412">
        <v>12</v>
      </c>
      <c r="M1279" s="414">
        <v>21600</v>
      </c>
      <c r="N1279" s="412">
        <v>1</v>
      </c>
      <c r="O1279" s="412">
        <v>9</v>
      </c>
      <c r="P1279" s="413">
        <v>16200</v>
      </c>
    </row>
    <row r="1280" spans="1:16" ht="36" x14ac:dyDescent="0.2">
      <c r="A1280" s="408" t="s">
        <v>3228</v>
      </c>
      <c r="B1280" s="408" t="s">
        <v>1112</v>
      </c>
      <c r="C1280" s="409" t="s">
        <v>3229</v>
      </c>
      <c r="D1280" s="507" t="s">
        <v>1129</v>
      </c>
      <c r="E1280" s="508">
        <v>1500</v>
      </c>
      <c r="F1280" s="509">
        <v>41956439</v>
      </c>
      <c r="G1280" s="507" t="s">
        <v>3336</v>
      </c>
      <c r="H1280" s="507" t="s">
        <v>1129</v>
      </c>
      <c r="I1280" s="410" t="s">
        <v>870</v>
      </c>
      <c r="J1280" s="410" t="s">
        <v>870</v>
      </c>
      <c r="K1280" s="411">
        <v>1</v>
      </c>
      <c r="L1280" s="412">
        <v>12</v>
      </c>
      <c r="M1280" s="414">
        <v>18000</v>
      </c>
      <c r="N1280" s="412">
        <v>1</v>
      </c>
      <c r="O1280" s="412">
        <v>9</v>
      </c>
      <c r="P1280" s="413">
        <v>13500</v>
      </c>
    </row>
    <row r="1281" spans="1:16" ht="36" x14ac:dyDescent="0.2">
      <c r="A1281" s="408" t="s">
        <v>3228</v>
      </c>
      <c r="B1281" s="408" t="s">
        <v>1112</v>
      </c>
      <c r="C1281" s="409" t="s">
        <v>3229</v>
      </c>
      <c r="D1281" s="507" t="s">
        <v>1129</v>
      </c>
      <c r="E1281" s="508">
        <v>1500</v>
      </c>
      <c r="F1281" s="509">
        <v>44539280</v>
      </c>
      <c r="G1281" s="507" t="s">
        <v>3337</v>
      </c>
      <c r="H1281" s="507" t="s">
        <v>1129</v>
      </c>
      <c r="I1281" s="410" t="s">
        <v>870</v>
      </c>
      <c r="J1281" s="410" t="s">
        <v>870</v>
      </c>
      <c r="K1281" s="411">
        <v>1</v>
      </c>
      <c r="L1281" s="412">
        <v>12</v>
      </c>
      <c r="M1281" s="414">
        <v>18000</v>
      </c>
      <c r="N1281" s="412">
        <v>1</v>
      </c>
      <c r="O1281" s="412">
        <v>9</v>
      </c>
      <c r="P1281" s="413">
        <v>13500</v>
      </c>
    </row>
    <row r="1282" spans="1:16" ht="36" x14ac:dyDescent="0.2">
      <c r="A1282" s="408" t="s">
        <v>3228</v>
      </c>
      <c r="B1282" s="408" t="s">
        <v>1112</v>
      </c>
      <c r="C1282" s="409" t="s">
        <v>3229</v>
      </c>
      <c r="D1282" s="507" t="s">
        <v>1129</v>
      </c>
      <c r="E1282" s="508">
        <v>1500</v>
      </c>
      <c r="F1282" s="509">
        <v>43107375</v>
      </c>
      <c r="G1282" s="507" t="s">
        <v>3338</v>
      </c>
      <c r="H1282" s="507" t="s">
        <v>1129</v>
      </c>
      <c r="I1282" s="410" t="s">
        <v>870</v>
      </c>
      <c r="J1282" s="410" t="s">
        <v>870</v>
      </c>
      <c r="K1282" s="411">
        <v>1</v>
      </c>
      <c r="L1282" s="412">
        <v>12</v>
      </c>
      <c r="M1282" s="414">
        <v>18000</v>
      </c>
      <c r="N1282" s="412">
        <v>1</v>
      </c>
      <c r="O1282" s="412">
        <v>9</v>
      </c>
      <c r="P1282" s="413">
        <v>13500</v>
      </c>
    </row>
    <row r="1283" spans="1:16" ht="36" x14ac:dyDescent="0.2">
      <c r="A1283" s="408" t="s">
        <v>3228</v>
      </c>
      <c r="B1283" s="408" t="s">
        <v>1112</v>
      </c>
      <c r="C1283" s="409" t="s">
        <v>3229</v>
      </c>
      <c r="D1283" s="507" t="s">
        <v>1129</v>
      </c>
      <c r="E1283" s="508">
        <v>1500</v>
      </c>
      <c r="F1283" s="509">
        <v>31041877</v>
      </c>
      <c r="G1283" s="507" t="s">
        <v>3339</v>
      </c>
      <c r="H1283" s="507" t="s">
        <v>1129</v>
      </c>
      <c r="I1283" s="410" t="s">
        <v>870</v>
      </c>
      <c r="J1283" s="410" t="s">
        <v>870</v>
      </c>
      <c r="K1283" s="411">
        <v>1</v>
      </c>
      <c r="L1283" s="412">
        <v>12</v>
      </c>
      <c r="M1283" s="414">
        <v>18000</v>
      </c>
      <c r="N1283" s="412">
        <v>1</v>
      </c>
      <c r="O1283" s="412">
        <v>9</v>
      </c>
      <c r="P1283" s="413">
        <v>13500</v>
      </c>
    </row>
    <row r="1284" spans="1:16" ht="36" x14ac:dyDescent="0.2">
      <c r="A1284" s="408" t="s">
        <v>3228</v>
      </c>
      <c r="B1284" s="408" t="s">
        <v>1112</v>
      </c>
      <c r="C1284" s="409" t="s">
        <v>3229</v>
      </c>
      <c r="D1284" s="507" t="s">
        <v>1118</v>
      </c>
      <c r="E1284" s="508">
        <v>1800</v>
      </c>
      <c r="F1284" s="509">
        <v>42402790</v>
      </c>
      <c r="G1284" s="507" t="s">
        <v>3340</v>
      </c>
      <c r="H1284" s="507" t="s">
        <v>1118</v>
      </c>
      <c r="I1284" s="509" t="s">
        <v>3254</v>
      </c>
      <c r="J1284" s="509" t="s">
        <v>3254</v>
      </c>
      <c r="K1284" s="411">
        <v>1</v>
      </c>
      <c r="L1284" s="412">
        <v>12</v>
      </c>
      <c r="M1284" s="414">
        <v>21600</v>
      </c>
      <c r="N1284" s="412">
        <v>1</v>
      </c>
      <c r="O1284" s="412">
        <v>9</v>
      </c>
      <c r="P1284" s="413">
        <v>16200</v>
      </c>
    </row>
    <row r="1285" spans="1:16" ht="36" x14ac:dyDescent="0.2">
      <c r="A1285" s="408" t="s">
        <v>3228</v>
      </c>
      <c r="B1285" s="408" t="s">
        <v>1112</v>
      </c>
      <c r="C1285" s="409" t="s">
        <v>3229</v>
      </c>
      <c r="D1285" s="507" t="s">
        <v>1832</v>
      </c>
      <c r="E1285" s="508">
        <v>1500</v>
      </c>
      <c r="F1285" s="509">
        <v>44604713</v>
      </c>
      <c r="G1285" s="507" t="s">
        <v>3341</v>
      </c>
      <c r="H1285" s="507" t="s">
        <v>1832</v>
      </c>
      <c r="I1285" s="410" t="s">
        <v>870</v>
      </c>
      <c r="J1285" s="410" t="s">
        <v>870</v>
      </c>
      <c r="K1285" s="411">
        <v>1</v>
      </c>
      <c r="L1285" s="412">
        <v>12</v>
      </c>
      <c r="M1285" s="414">
        <v>18000</v>
      </c>
      <c r="N1285" s="412">
        <v>1</v>
      </c>
      <c r="O1285" s="412">
        <v>9</v>
      </c>
      <c r="P1285" s="413">
        <v>13500</v>
      </c>
    </row>
    <row r="1286" spans="1:16" ht="36" x14ac:dyDescent="0.2">
      <c r="A1286" s="408" t="s">
        <v>3228</v>
      </c>
      <c r="B1286" s="408" t="s">
        <v>1112</v>
      </c>
      <c r="C1286" s="409" t="s">
        <v>3229</v>
      </c>
      <c r="D1286" s="507" t="s">
        <v>1118</v>
      </c>
      <c r="E1286" s="508">
        <v>1800</v>
      </c>
      <c r="F1286" s="509">
        <v>43139496</v>
      </c>
      <c r="G1286" s="507" t="s">
        <v>3342</v>
      </c>
      <c r="H1286" s="507" t="s">
        <v>1118</v>
      </c>
      <c r="I1286" s="509" t="s">
        <v>3254</v>
      </c>
      <c r="J1286" s="509" t="s">
        <v>3254</v>
      </c>
      <c r="K1286" s="411">
        <v>1</v>
      </c>
      <c r="L1286" s="412">
        <v>12</v>
      </c>
      <c r="M1286" s="414">
        <v>21600</v>
      </c>
      <c r="N1286" s="412">
        <v>1</v>
      </c>
      <c r="O1286" s="412">
        <v>9</v>
      </c>
      <c r="P1286" s="413">
        <v>16200</v>
      </c>
    </row>
    <row r="1287" spans="1:16" ht="36" x14ac:dyDescent="0.2">
      <c r="A1287" s="408" t="s">
        <v>3228</v>
      </c>
      <c r="B1287" s="408" t="s">
        <v>1112</v>
      </c>
      <c r="C1287" s="409" t="s">
        <v>3229</v>
      </c>
      <c r="D1287" s="507" t="s">
        <v>1129</v>
      </c>
      <c r="E1287" s="508">
        <v>1500</v>
      </c>
      <c r="F1287" s="509">
        <v>45467817</v>
      </c>
      <c r="G1287" s="507" t="s">
        <v>3343</v>
      </c>
      <c r="H1287" s="507" t="s">
        <v>1129</v>
      </c>
      <c r="I1287" s="410" t="s">
        <v>870</v>
      </c>
      <c r="J1287" s="410" t="s">
        <v>870</v>
      </c>
      <c r="K1287" s="411">
        <v>1</v>
      </c>
      <c r="L1287" s="412">
        <v>12</v>
      </c>
      <c r="M1287" s="414">
        <v>18000</v>
      </c>
      <c r="N1287" s="412">
        <v>1</v>
      </c>
      <c r="O1287" s="412">
        <v>9</v>
      </c>
      <c r="P1287" s="413">
        <v>13500</v>
      </c>
    </row>
    <row r="1288" spans="1:16" ht="36" x14ac:dyDescent="0.2">
      <c r="A1288" s="408" t="s">
        <v>3228</v>
      </c>
      <c r="B1288" s="408" t="s">
        <v>1112</v>
      </c>
      <c r="C1288" s="409" t="s">
        <v>3229</v>
      </c>
      <c r="D1288" s="507" t="s">
        <v>1129</v>
      </c>
      <c r="E1288" s="508">
        <v>1500</v>
      </c>
      <c r="F1288" s="509">
        <v>42333035</v>
      </c>
      <c r="G1288" s="507" t="s">
        <v>3344</v>
      </c>
      <c r="H1288" s="507" t="s">
        <v>1129</v>
      </c>
      <c r="I1288" s="410" t="s">
        <v>870</v>
      </c>
      <c r="J1288" s="410" t="s">
        <v>870</v>
      </c>
      <c r="K1288" s="411">
        <v>1</v>
      </c>
      <c r="L1288" s="412">
        <v>12</v>
      </c>
      <c r="M1288" s="414">
        <v>18000</v>
      </c>
      <c r="N1288" s="412">
        <v>1</v>
      </c>
      <c r="O1288" s="412">
        <v>9</v>
      </c>
      <c r="P1288" s="413">
        <v>13500</v>
      </c>
    </row>
    <row r="1289" spans="1:16" ht="36" x14ac:dyDescent="0.2">
      <c r="A1289" s="408" t="s">
        <v>3228</v>
      </c>
      <c r="B1289" s="408" t="s">
        <v>1112</v>
      </c>
      <c r="C1289" s="409" t="s">
        <v>3229</v>
      </c>
      <c r="D1289" s="507" t="s">
        <v>1129</v>
      </c>
      <c r="E1289" s="508">
        <v>1500</v>
      </c>
      <c r="F1289" s="509">
        <v>41353398</v>
      </c>
      <c r="G1289" s="507" t="s">
        <v>3345</v>
      </c>
      <c r="H1289" s="507" t="s">
        <v>1129</v>
      </c>
      <c r="I1289" s="410" t="s">
        <v>870</v>
      </c>
      <c r="J1289" s="410" t="s">
        <v>870</v>
      </c>
      <c r="K1289" s="411">
        <v>1</v>
      </c>
      <c r="L1289" s="412">
        <v>12</v>
      </c>
      <c r="M1289" s="414">
        <v>18000</v>
      </c>
      <c r="N1289" s="412">
        <v>1</v>
      </c>
      <c r="O1289" s="412">
        <v>9</v>
      </c>
      <c r="P1289" s="413">
        <v>13500</v>
      </c>
    </row>
    <row r="1290" spans="1:16" ht="36" x14ac:dyDescent="0.2">
      <c r="A1290" s="408" t="s">
        <v>3228</v>
      </c>
      <c r="B1290" s="408" t="s">
        <v>1112</v>
      </c>
      <c r="C1290" s="409" t="s">
        <v>3229</v>
      </c>
      <c r="D1290" s="507" t="s">
        <v>1138</v>
      </c>
      <c r="E1290" s="508">
        <v>1800</v>
      </c>
      <c r="F1290" s="509">
        <v>29632505</v>
      </c>
      <c r="G1290" s="507" t="s">
        <v>3346</v>
      </c>
      <c r="H1290" s="507" t="s">
        <v>1138</v>
      </c>
      <c r="I1290" s="509" t="s">
        <v>3254</v>
      </c>
      <c r="J1290" s="509" t="s">
        <v>3254</v>
      </c>
      <c r="K1290" s="411">
        <v>1</v>
      </c>
      <c r="L1290" s="412"/>
      <c r="M1290" s="509"/>
      <c r="N1290" s="412">
        <v>1</v>
      </c>
      <c r="O1290" s="412">
        <v>2</v>
      </c>
      <c r="P1290" s="413">
        <v>3600</v>
      </c>
    </row>
    <row r="1291" spans="1:16" ht="36" x14ac:dyDescent="0.2">
      <c r="A1291" s="408" t="s">
        <v>3228</v>
      </c>
      <c r="B1291" s="408" t="s">
        <v>1112</v>
      </c>
      <c r="C1291" s="409" t="s">
        <v>3229</v>
      </c>
      <c r="D1291" s="507" t="s">
        <v>1129</v>
      </c>
      <c r="E1291" s="508">
        <v>1500</v>
      </c>
      <c r="F1291" s="509">
        <v>60347323</v>
      </c>
      <c r="G1291" s="507" t="s">
        <v>3347</v>
      </c>
      <c r="H1291" s="507" t="s">
        <v>1129</v>
      </c>
      <c r="I1291" s="410" t="s">
        <v>870</v>
      </c>
      <c r="J1291" s="410" t="s">
        <v>870</v>
      </c>
      <c r="K1291" s="411">
        <v>1</v>
      </c>
      <c r="L1291" s="412">
        <v>12</v>
      </c>
      <c r="M1291" s="414">
        <v>18000</v>
      </c>
      <c r="N1291" s="412">
        <v>1</v>
      </c>
      <c r="O1291" s="412">
        <v>9</v>
      </c>
      <c r="P1291" s="413">
        <v>13500</v>
      </c>
    </row>
    <row r="1292" spans="1:16" ht="36" x14ac:dyDescent="0.2">
      <c r="A1292" s="408" t="s">
        <v>3228</v>
      </c>
      <c r="B1292" s="408" t="s">
        <v>1112</v>
      </c>
      <c r="C1292" s="409" t="s">
        <v>3229</v>
      </c>
      <c r="D1292" s="507" t="s">
        <v>1129</v>
      </c>
      <c r="E1292" s="508">
        <v>1500</v>
      </c>
      <c r="F1292" s="509">
        <v>40665548</v>
      </c>
      <c r="G1292" s="507" t="s">
        <v>3348</v>
      </c>
      <c r="H1292" s="507" t="s">
        <v>1129</v>
      </c>
      <c r="I1292" s="410" t="s">
        <v>870</v>
      </c>
      <c r="J1292" s="410" t="s">
        <v>870</v>
      </c>
      <c r="K1292" s="411">
        <v>1</v>
      </c>
      <c r="L1292" s="412">
        <v>12</v>
      </c>
      <c r="M1292" s="414">
        <v>18000</v>
      </c>
      <c r="N1292" s="412">
        <v>1</v>
      </c>
      <c r="O1292" s="412">
        <v>9</v>
      </c>
      <c r="P1292" s="413">
        <v>13500</v>
      </c>
    </row>
    <row r="1293" spans="1:16" ht="36" x14ac:dyDescent="0.2">
      <c r="A1293" s="408" t="s">
        <v>3228</v>
      </c>
      <c r="B1293" s="408" t="s">
        <v>1112</v>
      </c>
      <c r="C1293" s="409" t="s">
        <v>3229</v>
      </c>
      <c r="D1293" s="507" t="s">
        <v>1129</v>
      </c>
      <c r="E1293" s="508">
        <v>1500</v>
      </c>
      <c r="F1293" s="509">
        <v>70789407</v>
      </c>
      <c r="G1293" s="507" t="s">
        <v>3349</v>
      </c>
      <c r="H1293" s="507" t="s">
        <v>1129</v>
      </c>
      <c r="I1293" s="410" t="s">
        <v>870</v>
      </c>
      <c r="J1293" s="410" t="s">
        <v>870</v>
      </c>
      <c r="K1293" s="411">
        <v>1</v>
      </c>
      <c r="L1293" s="412">
        <v>12</v>
      </c>
      <c r="M1293" s="414">
        <v>18000</v>
      </c>
      <c r="N1293" s="412">
        <v>1</v>
      </c>
      <c r="O1293" s="412">
        <v>9</v>
      </c>
      <c r="P1293" s="413">
        <v>13500</v>
      </c>
    </row>
    <row r="1294" spans="1:16" ht="36" x14ac:dyDescent="0.2">
      <c r="A1294" s="408" t="s">
        <v>3228</v>
      </c>
      <c r="B1294" s="408" t="s">
        <v>1112</v>
      </c>
      <c r="C1294" s="409" t="s">
        <v>3229</v>
      </c>
      <c r="D1294" s="507" t="s">
        <v>1129</v>
      </c>
      <c r="E1294" s="508">
        <v>1500</v>
      </c>
      <c r="F1294" s="509">
        <v>46502882</v>
      </c>
      <c r="G1294" s="507" t="s">
        <v>3350</v>
      </c>
      <c r="H1294" s="507" t="s">
        <v>1129</v>
      </c>
      <c r="I1294" s="410" t="s">
        <v>870</v>
      </c>
      <c r="J1294" s="410" t="s">
        <v>870</v>
      </c>
      <c r="K1294" s="411">
        <v>1</v>
      </c>
      <c r="L1294" s="412">
        <v>12</v>
      </c>
      <c r="M1294" s="414">
        <v>18000</v>
      </c>
      <c r="N1294" s="412">
        <v>1</v>
      </c>
      <c r="O1294" s="412">
        <v>9</v>
      </c>
      <c r="P1294" s="413">
        <v>13500</v>
      </c>
    </row>
    <row r="1295" spans="1:16" ht="36" x14ac:dyDescent="0.2">
      <c r="A1295" s="408" t="s">
        <v>3228</v>
      </c>
      <c r="B1295" s="408" t="s">
        <v>1112</v>
      </c>
      <c r="C1295" s="409" t="s">
        <v>3229</v>
      </c>
      <c r="D1295" s="507" t="s">
        <v>1228</v>
      </c>
      <c r="E1295" s="508">
        <v>1800</v>
      </c>
      <c r="F1295" s="509">
        <v>10490728</v>
      </c>
      <c r="G1295" s="507" t="s">
        <v>3351</v>
      </c>
      <c r="H1295" s="507" t="s">
        <v>1228</v>
      </c>
      <c r="I1295" s="509" t="s">
        <v>3254</v>
      </c>
      <c r="J1295" s="509" t="s">
        <v>3254</v>
      </c>
      <c r="K1295" s="411">
        <v>1</v>
      </c>
      <c r="L1295" s="412">
        <v>12</v>
      </c>
      <c r="M1295" s="414">
        <v>21600</v>
      </c>
      <c r="N1295" s="412">
        <v>1</v>
      </c>
      <c r="O1295" s="412">
        <v>9</v>
      </c>
      <c r="P1295" s="413">
        <v>16200</v>
      </c>
    </row>
    <row r="1296" spans="1:16" ht="36" x14ac:dyDescent="0.2">
      <c r="A1296" s="408" t="s">
        <v>3228</v>
      </c>
      <c r="B1296" s="408" t="s">
        <v>1112</v>
      </c>
      <c r="C1296" s="409" t="s">
        <v>3229</v>
      </c>
      <c r="D1296" s="507" t="s">
        <v>3352</v>
      </c>
      <c r="E1296" s="508">
        <v>1300</v>
      </c>
      <c r="F1296" s="509">
        <v>10316830</v>
      </c>
      <c r="G1296" s="507" t="s">
        <v>3353</v>
      </c>
      <c r="H1296" s="507" t="s">
        <v>3352</v>
      </c>
      <c r="I1296" s="410" t="s">
        <v>891</v>
      </c>
      <c r="J1296" s="410" t="s">
        <v>3231</v>
      </c>
      <c r="K1296" s="411">
        <v>1</v>
      </c>
      <c r="L1296" s="412">
        <v>12</v>
      </c>
      <c r="M1296" s="414">
        <v>15600</v>
      </c>
      <c r="N1296" s="412">
        <v>1</v>
      </c>
      <c r="O1296" s="412">
        <v>9</v>
      </c>
      <c r="P1296" s="413">
        <v>11700</v>
      </c>
    </row>
    <row r="1297" spans="1:16" ht="36" x14ac:dyDescent="0.2">
      <c r="A1297" s="408" t="s">
        <v>3228</v>
      </c>
      <c r="B1297" s="408" t="s">
        <v>1112</v>
      </c>
      <c r="C1297" s="409" t="s">
        <v>3229</v>
      </c>
      <c r="D1297" s="507" t="s">
        <v>3352</v>
      </c>
      <c r="E1297" s="508">
        <v>1300</v>
      </c>
      <c r="F1297" s="509">
        <v>48806205</v>
      </c>
      <c r="G1297" s="507" t="s">
        <v>3354</v>
      </c>
      <c r="H1297" s="507" t="s">
        <v>3352</v>
      </c>
      <c r="I1297" s="410" t="s">
        <v>891</v>
      </c>
      <c r="J1297" s="410" t="s">
        <v>3231</v>
      </c>
      <c r="K1297" s="411">
        <v>1</v>
      </c>
      <c r="L1297" s="412">
        <v>12</v>
      </c>
      <c r="M1297" s="414">
        <v>15600</v>
      </c>
      <c r="N1297" s="412">
        <v>1</v>
      </c>
      <c r="O1297" s="412">
        <v>9</v>
      </c>
      <c r="P1297" s="413">
        <v>11700</v>
      </c>
    </row>
    <row r="1298" spans="1:16" ht="36" x14ac:dyDescent="0.2">
      <c r="A1298" s="408" t="s">
        <v>3228</v>
      </c>
      <c r="B1298" s="408" t="s">
        <v>1112</v>
      </c>
      <c r="C1298" s="409" t="s">
        <v>3229</v>
      </c>
      <c r="D1298" s="507" t="s">
        <v>1129</v>
      </c>
      <c r="E1298" s="508">
        <v>1500</v>
      </c>
      <c r="F1298" s="509">
        <v>43290093</v>
      </c>
      <c r="G1298" s="507" t="s">
        <v>3355</v>
      </c>
      <c r="H1298" s="507" t="s">
        <v>1129</v>
      </c>
      <c r="I1298" s="410" t="s">
        <v>870</v>
      </c>
      <c r="J1298" s="410" t="s">
        <v>870</v>
      </c>
      <c r="K1298" s="411">
        <v>1</v>
      </c>
      <c r="L1298" s="412">
        <v>12</v>
      </c>
      <c r="M1298" s="414">
        <v>18000</v>
      </c>
      <c r="N1298" s="412">
        <v>1</v>
      </c>
      <c r="O1298" s="412">
        <v>9</v>
      </c>
      <c r="P1298" s="413">
        <v>13500</v>
      </c>
    </row>
    <row r="1299" spans="1:16" ht="36" x14ac:dyDescent="0.2">
      <c r="A1299" s="408" t="s">
        <v>3228</v>
      </c>
      <c r="B1299" s="408" t="s">
        <v>1112</v>
      </c>
      <c r="C1299" s="409" t="s">
        <v>3229</v>
      </c>
      <c r="D1299" s="507" t="s">
        <v>1118</v>
      </c>
      <c r="E1299" s="508">
        <v>1800</v>
      </c>
      <c r="F1299" s="509">
        <v>45648892</v>
      </c>
      <c r="G1299" s="507" t="s">
        <v>3356</v>
      </c>
      <c r="H1299" s="507" t="s">
        <v>1118</v>
      </c>
      <c r="I1299" s="509" t="s">
        <v>3254</v>
      </c>
      <c r="J1299" s="509" t="s">
        <v>3254</v>
      </c>
      <c r="K1299" s="411">
        <v>1</v>
      </c>
      <c r="L1299" s="412">
        <v>12</v>
      </c>
      <c r="M1299" s="414">
        <v>21600</v>
      </c>
      <c r="N1299" s="412">
        <v>1</v>
      </c>
      <c r="O1299" s="412">
        <v>9</v>
      </c>
      <c r="P1299" s="413">
        <v>16200</v>
      </c>
    </row>
    <row r="1300" spans="1:16" ht="36" x14ac:dyDescent="0.2">
      <c r="A1300" s="408" t="s">
        <v>3228</v>
      </c>
      <c r="B1300" s="408" t="s">
        <v>1112</v>
      </c>
      <c r="C1300" s="409" t="s">
        <v>3229</v>
      </c>
      <c r="D1300" s="507" t="s">
        <v>1118</v>
      </c>
      <c r="E1300" s="508">
        <v>1800</v>
      </c>
      <c r="F1300" s="509">
        <v>45893250</v>
      </c>
      <c r="G1300" s="507" t="s">
        <v>3357</v>
      </c>
      <c r="H1300" s="507" t="s">
        <v>1118</v>
      </c>
      <c r="I1300" s="509" t="s">
        <v>3254</v>
      </c>
      <c r="J1300" s="509" t="s">
        <v>3254</v>
      </c>
      <c r="K1300" s="411">
        <v>1</v>
      </c>
      <c r="L1300" s="412">
        <v>12</v>
      </c>
      <c r="M1300" s="414">
        <v>21600</v>
      </c>
      <c r="N1300" s="412">
        <v>1</v>
      </c>
      <c r="O1300" s="412">
        <v>9</v>
      </c>
      <c r="P1300" s="413">
        <v>16200</v>
      </c>
    </row>
    <row r="1301" spans="1:16" ht="36" x14ac:dyDescent="0.2">
      <c r="A1301" s="408" t="s">
        <v>3228</v>
      </c>
      <c r="B1301" s="408" t="s">
        <v>1112</v>
      </c>
      <c r="C1301" s="409" t="s">
        <v>3229</v>
      </c>
      <c r="D1301" s="507" t="s">
        <v>1129</v>
      </c>
      <c r="E1301" s="508">
        <v>1500</v>
      </c>
      <c r="F1301" s="509">
        <v>40728674</v>
      </c>
      <c r="G1301" s="507" t="s">
        <v>3358</v>
      </c>
      <c r="H1301" s="507" t="s">
        <v>1129</v>
      </c>
      <c r="I1301" s="410" t="s">
        <v>870</v>
      </c>
      <c r="J1301" s="410" t="s">
        <v>870</v>
      </c>
      <c r="K1301" s="411">
        <v>1</v>
      </c>
      <c r="L1301" s="412">
        <v>12</v>
      </c>
      <c r="M1301" s="414">
        <v>18000</v>
      </c>
      <c r="N1301" s="412">
        <v>1</v>
      </c>
      <c r="O1301" s="412">
        <v>9</v>
      </c>
      <c r="P1301" s="413">
        <v>13500</v>
      </c>
    </row>
    <row r="1302" spans="1:16" ht="36" x14ac:dyDescent="0.2">
      <c r="A1302" s="408" t="s">
        <v>3228</v>
      </c>
      <c r="B1302" s="408" t="s">
        <v>1112</v>
      </c>
      <c r="C1302" s="409" t="s">
        <v>3229</v>
      </c>
      <c r="D1302" s="507" t="s">
        <v>3359</v>
      </c>
      <c r="E1302" s="508">
        <v>1800</v>
      </c>
      <c r="F1302" s="509">
        <v>40581816</v>
      </c>
      <c r="G1302" s="507" t="s">
        <v>3360</v>
      </c>
      <c r="H1302" s="507" t="s">
        <v>3359</v>
      </c>
      <c r="I1302" s="509" t="s">
        <v>3254</v>
      </c>
      <c r="J1302" s="509" t="s">
        <v>3254</v>
      </c>
      <c r="K1302" s="411">
        <v>1</v>
      </c>
      <c r="L1302" s="412">
        <v>12</v>
      </c>
      <c r="M1302" s="414">
        <v>21600</v>
      </c>
      <c r="N1302" s="412">
        <v>1</v>
      </c>
      <c r="O1302" s="412">
        <v>9</v>
      </c>
      <c r="P1302" s="413">
        <v>16200</v>
      </c>
    </row>
    <row r="1303" spans="1:16" ht="36" x14ac:dyDescent="0.2">
      <c r="A1303" s="408" t="s">
        <v>3228</v>
      </c>
      <c r="B1303" s="408" t="s">
        <v>1112</v>
      </c>
      <c r="C1303" s="409" t="s">
        <v>3229</v>
      </c>
      <c r="D1303" s="507" t="s">
        <v>844</v>
      </c>
      <c r="E1303" s="508">
        <v>4000</v>
      </c>
      <c r="F1303" s="509">
        <v>31004331</v>
      </c>
      <c r="G1303" s="507" t="s">
        <v>3361</v>
      </c>
      <c r="H1303" s="507" t="s">
        <v>844</v>
      </c>
      <c r="I1303" s="509" t="s">
        <v>3254</v>
      </c>
      <c r="J1303" s="509" t="s">
        <v>3254</v>
      </c>
      <c r="K1303" s="411">
        <v>1</v>
      </c>
      <c r="L1303" s="412">
        <v>12</v>
      </c>
      <c r="M1303" s="414">
        <v>48000</v>
      </c>
      <c r="N1303" s="412">
        <v>1</v>
      </c>
      <c r="O1303" s="412">
        <v>9</v>
      </c>
      <c r="P1303" s="413">
        <v>36000</v>
      </c>
    </row>
    <row r="1304" spans="1:16" ht="36" x14ac:dyDescent="0.2">
      <c r="A1304" s="408" t="s">
        <v>3228</v>
      </c>
      <c r="B1304" s="408" t="s">
        <v>1112</v>
      </c>
      <c r="C1304" s="409" t="s">
        <v>3229</v>
      </c>
      <c r="D1304" s="507" t="s">
        <v>844</v>
      </c>
      <c r="E1304" s="508">
        <v>4000</v>
      </c>
      <c r="F1304" s="509">
        <v>41104660</v>
      </c>
      <c r="G1304" s="507" t="s">
        <v>3362</v>
      </c>
      <c r="H1304" s="507" t="s">
        <v>844</v>
      </c>
      <c r="I1304" s="509" t="s">
        <v>3254</v>
      </c>
      <c r="J1304" s="509" t="s">
        <v>3254</v>
      </c>
      <c r="K1304" s="411">
        <v>1</v>
      </c>
      <c r="L1304" s="412">
        <v>12</v>
      </c>
      <c r="M1304" s="414">
        <v>48000</v>
      </c>
      <c r="N1304" s="412">
        <v>1</v>
      </c>
      <c r="O1304" s="412">
        <v>9</v>
      </c>
      <c r="P1304" s="413">
        <v>36000</v>
      </c>
    </row>
    <row r="1305" spans="1:16" ht="36" x14ac:dyDescent="0.2">
      <c r="A1305" s="408" t="s">
        <v>3228</v>
      </c>
      <c r="B1305" s="408" t="s">
        <v>1112</v>
      </c>
      <c r="C1305" s="409" t="s">
        <v>3229</v>
      </c>
      <c r="D1305" s="507" t="s">
        <v>1118</v>
      </c>
      <c r="E1305" s="508">
        <v>1800</v>
      </c>
      <c r="F1305" s="509">
        <v>43848099</v>
      </c>
      <c r="G1305" s="507" t="s">
        <v>3363</v>
      </c>
      <c r="H1305" s="507" t="s">
        <v>1118</v>
      </c>
      <c r="I1305" s="509" t="s">
        <v>3254</v>
      </c>
      <c r="J1305" s="509" t="s">
        <v>3254</v>
      </c>
      <c r="K1305" s="411">
        <v>1</v>
      </c>
      <c r="L1305" s="412">
        <v>12</v>
      </c>
      <c r="M1305" s="414">
        <v>21600</v>
      </c>
      <c r="N1305" s="412">
        <v>1</v>
      </c>
      <c r="O1305" s="412">
        <v>9</v>
      </c>
      <c r="P1305" s="413">
        <v>16200</v>
      </c>
    </row>
    <row r="1306" spans="1:16" ht="36" x14ac:dyDescent="0.2">
      <c r="A1306" s="408" t="s">
        <v>3228</v>
      </c>
      <c r="B1306" s="408" t="s">
        <v>1112</v>
      </c>
      <c r="C1306" s="409" t="s">
        <v>3229</v>
      </c>
      <c r="D1306" s="507" t="s">
        <v>1118</v>
      </c>
      <c r="E1306" s="508">
        <v>1800</v>
      </c>
      <c r="F1306" s="509">
        <v>31042092</v>
      </c>
      <c r="G1306" s="507" t="s">
        <v>3364</v>
      </c>
      <c r="H1306" s="507" t="s">
        <v>1118</v>
      </c>
      <c r="I1306" s="509" t="s">
        <v>3254</v>
      </c>
      <c r="J1306" s="509" t="s">
        <v>3254</v>
      </c>
      <c r="K1306" s="411">
        <v>1</v>
      </c>
      <c r="L1306" s="412">
        <v>12</v>
      </c>
      <c r="M1306" s="414">
        <v>21600</v>
      </c>
      <c r="N1306" s="412">
        <v>1</v>
      </c>
      <c r="O1306" s="412">
        <v>9</v>
      </c>
      <c r="P1306" s="413">
        <v>16200</v>
      </c>
    </row>
    <row r="1307" spans="1:16" ht="36" x14ac:dyDescent="0.2">
      <c r="A1307" s="408" t="s">
        <v>3228</v>
      </c>
      <c r="B1307" s="408" t="s">
        <v>1112</v>
      </c>
      <c r="C1307" s="409" t="s">
        <v>3229</v>
      </c>
      <c r="D1307" s="507" t="s">
        <v>1118</v>
      </c>
      <c r="E1307" s="508">
        <v>1800</v>
      </c>
      <c r="F1307" s="509">
        <v>40153804</v>
      </c>
      <c r="G1307" s="507" t="s">
        <v>3365</v>
      </c>
      <c r="H1307" s="507" t="s">
        <v>1118</v>
      </c>
      <c r="I1307" s="509" t="s">
        <v>3254</v>
      </c>
      <c r="J1307" s="509" t="s">
        <v>3254</v>
      </c>
      <c r="K1307" s="411">
        <v>1</v>
      </c>
      <c r="L1307" s="412">
        <v>12</v>
      </c>
      <c r="M1307" s="414">
        <v>21600</v>
      </c>
      <c r="N1307" s="412">
        <v>1</v>
      </c>
      <c r="O1307" s="412">
        <v>9</v>
      </c>
      <c r="P1307" s="413">
        <v>16200</v>
      </c>
    </row>
    <row r="1308" spans="1:16" ht="36" x14ac:dyDescent="0.2">
      <c r="A1308" s="408" t="s">
        <v>3228</v>
      </c>
      <c r="B1308" s="408" t="s">
        <v>1112</v>
      </c>
      <c r="C1308" s="409" t="s">
        <v>3229</v>
      </c>
      <c r="D1308" s="507" t="s">
        <v>1118</v>
      </c>
      <c r="E1308" s="508">
        <v>1800</v>
      </c>
      <c r="F1308" s="509">
        <v>44793843</v>
      </c>
      <c r="G1308" s="507" t="s">
        <v>3366</v>
      </c>
      <c r="H1308" s="507" t="s">
        <v>1118</v>
      </c>
      <c r="I1308" s="509" t="s">
        <v>3254</v>
      </c>
      <c r="J1308" s="509" t="s">
        <v>3254</v>
      </c>
      <c r="K1308" s="411">
        <v>1</v>
      </c>
      <c r="L1308" s="412">
        <v>12</v>
      </c>
      <c r="M1308" s="414">
        <v>21600</v>
      </c>
      <c r="N1308" s="412">
        <v>1</v>
      </c>
      <c r="O1308" s="412">
        <v>9</v>
      </c>
      <c r="P1308" s="413">
        <v>16200</v>
      </c>
    </row>
    <row r="1309" spans="1:16" ht="36" x14ac:dyDescent="0.2">
      <c r="A1309" s="408" t="s">
        <v>3228</v>
      </c>
      <c r="B1309" s="408" t="s">
        <v>1112</v>
      </c>
      <c r="C1309" s="409" t="s">
        <v>3229</v>
      </c>
      <c r="D1309" s="507" t="s">
        <v>1118</v>
      </c>
      <c r="E1309" s="508">
        <v>1800</v>
      </c>
      <c r="F1309" s="509">
        <v>44139968</v>
      </c>
      <c r="G1309" s="507" t="s">
        <v>3367</v>
      </c>
      <c r="H1309" s="507" t="s">
        <v>1118</v>
      </c>
      <c r="I1309" s="509" t="s">
        <v>3254</v>
      </c>
      <c r="J1309" s="509" t="s">
        <v>3254</v>
      </c>
      <c r="K1309" s="411">
        <v>1</v>
      </c>
      <c r="L1309" s="412">
        <v>12</v>
      </c>
      <c r="M1309" s="414">
        <v>21600</v>
      </c>
      <c r="N1309" s="412">
        <v>1</v>
      </c>
      <c r="O1309" s="412">
        <v>9</v>
      </c>
      <c r="P1309" s="413">
        <v>16200</v>
      </c>
    </row>
    <row r="1310" spans="1:16" ht="36" x14ac:dyDescent="0.2">
      <c r="A1310" s="408" t="s">
        <v>3228</v>
      </c>
      <c r="B1310" s="408" t="s">
        <v>1112</v>
      </c>
      <c r="C1310" s="409" t="s">
        <v>3229</v>
      </c>
      <c r="D1310" s="507" t="s">
        <v>1118</v>
      </c>
      <c r="E1310" s="508">
        <v>1800</v>
      </c>
      <c r="F1310" s="509">
        <v>40560311</v>
      </c>
      <c r="G1310" s="507" t="s">
        <v>3368</v>
      </c>
      <c r="H1310" s="507" t="s">
        <v>1118</v>
      </c>
      <c r="I1310" s="509" t="s">
        <v>3254</v>
      </c>
      <c r="J1310" s="509" t="s">
        <v>3254</v>
      </c>
      <c r="K1310" s="411">
        <v>1</v>
      </c>
      <c r="L1310" s="412">
        <v>12</v>
      </c>
      <c r="M1310" s="414">
        <v>21600</v>
      </c>
      <c r="N1310" s="412">
        <v>1</v>
      </c>
      <c r="O1310" s="412">
        <v>9</v>
      </c>
      <c r="P1310" s="413">
        <v>16200</v>
      </c>
    </row>
    <row r="1311" spans="1:16" ht="36" x14ac:dyDescent="0.2">
      <c r="A1311" s="408" t="s">
        <v>3228</v>
      </c>
      <c r="B1311" s="408" t="s">
        <v>1112</v>
      </c>
      <c r="C1311" s="409" t="s">
        <v>3229</v>
      </c>
      <c r="D1311" s="507" t="s">
        <v>1118</v>
      </c>
      <c r="E1311" s="508">
        <v>1800</v>
      </c>
      <c r="F1311" s="509">
        <v>70282316</v>
      </c>
      <c r="G1311" s="507" t="s">
        <v>3369</v>
      </c>
      <c r="H1311" s="507" t="s">
        <v>1118</v>
      </c>
      <c r="I1311" s="509" t="s">
        <v>3254</v>
      </c>
      <c r="J1311" s="509" t="s">
        <v>3254</v>
      </c>
      <c r="K1311" s="411">
        <v>1</v>
      </c>
      <c r="L1311" s="412">
        <v>12</v>
      </c>
      <c r="M1311" s="414">
        <v>21600</v>
      </c>
      <c r="N1311" s="412">
        <v>1</v>
      </c>
      <c r="O1311" s="412">
        <v>9</v>
      </c>
      <c r="P1311" s="413">
        <v>16200</v>
      </c>
    </row>
    <row r="1312" spans="1:16" ht="36" x14ac:dyDescent="0.2">
      <c r="A1312" s="408" t="s">
        <v>3228</v>
      </c>
      <c r="B1312" s="408" t="s">
        <v>1112</v>
      </c>
      <c r="C1312" s="409" t="s">
        <v>3229</v>
      </c>
      <c r="D1312" s="507" t="s">
        <v>1118</v>
      </c>
      <c r="E1312" s="508">
        <v>1800</v>
      </c>
      <c r="F1312" s="509">
        <v>44267609</v>
      </c>
      <c r="G1312" s="507" t="s">
        <v>3370</v>
      </c>
      <c r="H1312" s="507" t="s">
        <v>1118</v>
      </c>
      <c r="I1312" s="509" t="s">
        <v>3254</v>
      </c>
      <c r="J1312" s="509" t="s">
        <v>3254</v>
      </c>
      <c r="K1312" s="411">
        <v>1</v>
      </c>
      <c r="L1312" s="412">
        <v>12</v>
      </c>
      <c r="M1312" s="414">
        <v>21600</v>
      </c>
      <c r="N1312" s="412">
        <v>1</v>
      </c>
      <c r="O1312" s="412">
        <v>9</v>
      </c>
      <c r="P1312" s="413">
        <v>16200</v>
      </c>
    </row>
    <row r="1313" spans="1:16" ht="36" x14ac:dyDescent="0.2">
      <c r="A1313" s="408" t="s">
        <v>3228</v>
      </c>
      <c r="B1313" s="408" t="s">
        <v>1112</v>
      </c>
      <c r="C1313" s="409" t="s">
        <v>3229</v>
      </c>
      <c r="D1313" s="507" t="s">
        <v>1118</v>
      </c>
      <c r="E1313" s="508">
        <v>1800</v>
      </c>
      <c r="F1313" s="509">
        <v>40418276</v>
      </c>
      <c r="G1313" s="507" t="s">
        <v>3371</v>
      </c>
      <c r="H1313" s="507" t="s">
        <v>1118</v>
      </c>
      <c r="I1313" s="509" t="s">
        <v>3254</v>
      </c>
      <c r="J1313" s="509" t="s">
        <v>3254</v>
      </c>
      <c r="K1313" s="411">
        <v>1</v>
      </c>
      <c r="L1313" s="412">
        <v>12</v>
      </c>
      <c r="M1313" s="414">
        <v>21600</v>
      </c>
      <c r="N1313" s="412">
        <v>1</v>
      </c>
      <c r="O1313" s="412">
        <v>9</v>
      </c>
      <c r="P1313" s="413">
        <v>16200</v>
      </c>
    </row>
    <row r="1314" spans="1:16" ht="36" x14ac:dyDescent="0.2">
      <c r="A1314" s="408" t="s">
        <v>3228</v>
      </c>
      <c r="B1314" s="408" t="s">
        <v>1112</v>
      </c>
      <c r="C1314" s="409" t="s">
        <v>3229</v>
      </c>
      <c r="D1314" s="507" t="s">
        <v>1118</v>
      </c>
      <c r="E1314" s="508">
        <v>1800</v>
      </c>
      <c r="F1314" s="509">
        <v>31031419</v>
      </c>
      <c r="G1314" s="507" t="s">
        <v>3372</v>
      </c>
      <c r="H1314" s="507" t="s">
        <v>1118</v>
      </c>
      <c r="I1314" s="509" t="s">
        <v>3254</v>
      </c>
      <c r="J1314" s="509" t="s">
        <v>3254</v>
      </c>
      <c r="K1314" s="411">
        <v>1</v>
      </c>
      <c r="L1314" s="412">
        <v>12</v>
      </c>
      <c r="M1314" s="414">
        <v>21600</v>
      </c>
      <c r="N1314" s="412">
        <v>1</v>
      </c>
      <c r="O1314" s="412">
        <v>9</v>
      </c>
      <c r="P1314" s="413">
        <v>16200</v>
      </c>
    </row>
    <row r="1315" spans="1:16" ht="36" x14ac:dyDescent="0.2">
      <c r="A1315" s="408" t="s">
        <v>3228</v>
      </c>
      <c r="B1315" s="408" t="s">
        <v>1112</v>
      </c>
      <c r="C1315" s="409" t="s">
        <v>3229</v>
      </c>
      <c r="D1315" s="507" t="s">
        <v>1118</v>
      </c>
      <c r="E1315" s="508">
        <v>1800</v>
      </c>
      <c r="F1315" s="509">
        <v>70156214</v>
      </c>
      <c r="G1315" s="507" t="s">
        <v>3373</v>
      </c>
      <c r="H1315" s="507" t="s">
        <v>1118</v>
      </c>
      <c r="I1315" s="509" t="s">
        <v>3254</v>
      </c>
      <c r="J1315" s="509" t="s">
        <v>3254</v>
      </c>
      <c r="K1315" s="411">
        <v>1</v>
      </c>
      <c r="L1315" s="412">
        <v>12</v>
      </c>
      <c r="M1315" s="414">
        <v>21600</v>
      </c>
      <c r="N1315" s="412">
        <v>1</v>
      </c>
      <c r="O1315" s="412">
        <v>9</v>
      </c>
      <c r="P1315" s="413">
        <v>16200</v>
      </c>
    </row>
    <row r="1316" spans="1:16" ht="36" x14ac:dyDescent="0.2">
      <c r="A1316" s="408" t="s">
        <v>3228</v>
      </c>
      <c r="B1316" s="408" t="s">
        <v>1112</v>
      </c>
      <c r="C1316" s="409" t="s">
        <v>3229</v>
      </c>
      <c r="D1316" s="507" t="s">
        <v>1118</v>
      </c>
      <c r="E1316" s="508">
        <v>1800</v>
      </c>
      <c r="F1316" s="509">
        <v>32988252</v>
      </c>
      <c r="G1316" s="507" t="s">
        <v>3374</v>
      </c>
      <c r="H1316" s="507" t="s">
        <v>1118</v>
      </c>
      <c r="I1316" s="509" t="s">
        <v>3254</v>
      </c>
      <c r="J1316" s="509" t="s">
        <v>3254</v>
      </c>
      <c r="K1316" s="411">
        <v>1</v>
      </c>
      <c r="L1316" s="412">
        <v>12</v>
      </c>
      <c r="M1316" s="414">
        <v>21600</v>
      </c>
      <c r="N1316" s="412">
        <v>1</v>
      </c>
      <c r="O1316" s="412">
        <v>9</v>
      </c>
      <c r="P1316" s="413">
        <v>16200</v>
      </c>
    </row>
    <row r="1317" spans="1:16" ht="36" x14ac:dyDescent="0.2">
      <c r="A1317" s="408" t="s">
        <v>3228</v>
      </c>
      <c r="B1317" s="408" t="s">
        <v>1112</v>
      </c>
      <c r="C1317" s="409" t="s">
        <v>3229</v>
      </c>
      <c r="D1317" s="507" t="s">
        <v>2896</v>
      </c>
      <c r="E1317" s="508">
        <v>1300</v>
      </c>
      <c r="F1317" s="509">
        <v>44577133</v>
      </c>
      <c r="G1317" s="507" t="s">
        <v>3375</v>
      </c>
      <c r="H1317" s="507" t="s">
        <v>2896</v>
      </c>
      <c r="I1317" s="410" t="s">
        <v>870</v>
      </c>
      <c r="J1317" s="410" t="s">
        <v>870</v>
      </c>
      <c r="K1317" s="411">
        <v>1</v>
      </c>
      <c r="L1317" s="412">
        <v>12</v>
      </c>
      <c r="M1317" s="414">
        <v>15600</v>
      </c>
      <c r="N1317" s="412">
        <v>1</v>
      </c>
      <c r="O1317" s="412">
        <v>9</v>
      </c>
      <c r="P1317" s="413">
        <v>11700</v>
      </c>
    </row>
    <row r="1318" spans="1:16" ht="36" x14ac:dyDescent="0.2">
      <c r="A1318" s="408" t="s">
        <v>3228</v>
      </c>
      <c r="B1318" s="408" t="s">
        <v>1112</v>
      </c>
      <c r="C1318" s="409" t="s">
        <v>3229</v>
      </c>
      <c r="D1318" s="507" t="s">
        <v>1832</v>
      </c>
      <c r="E1318" s="508">
        <v>1300</v>
      </c>
      <c r="F1318" s="509">
        <v>45079842</v>
      </c>
      <c r="G1318" s="507" t="s">
        <v>3376</v>
      </c>
      <c r="H1318" s="507" t="s">
        <v>1832</v>
      </c>
      <c r="I1318" s="410" t="s">
        <v>870</v>
      </c>
      <c r="J1318" s="410" t="s">
        <v>870</v>
      </c>
      <c r="K1318" s="411">
        <v>1</v>
      </c>
      <c r="L1318" s="412">
        <v>12</v>
      </c>
      <c r="M1318" s="414">
        <v>15600</v>
      </c>
      <c r="N1318" s="412">
        <v>1</v>
      </c>
      <c r="O1318" s="412">
        <v>9</v>
      </c>
      <c r="P1318" s="413">
        <v>11700</v>
      </c>
    </row>
    <row r="1319" spans="1:16" ht="36" x14ac:dyDescent="0.2">
      <c r="A1319" s="408" t="s">
        <v>3228</v>
      </c>
      <c r="B1319" s="408" t="s">
        <v>1112</v>
      </c>
      <c r="C1319" s="409" t="s">
        <v>3229</v>
      </c>
      <c r="D1319" s="507" t="s">
        <v>1832</v>
      </c>
      <c r="E1319" s="508">
        <v>1300</v>
      </c>
      <c r="F1319" s="509">
        <v>70761059</v>
      </c>
      <c r="G1319" s="507" t="s">
        <v>3377</v>
      </c>
      <c r="H1319" s="507" t="s">
        <v>1832</v>
      </c>
      <c r="I1319" s="410" t="s">
        <v>870</v>
      </c>
      <c r="J1319" s="410" t="s">
        <v>870</v>
      </c>
      <c r="K1319" s="411">
        <v>1</v>
      </c>
      <c r="L1319" s="412">
        <v>12</v>
      </c>
      <c r="M1319" s="414">
        <v>15600</v>
      </c>
      <c r="N1319" s="412">
        <v>1</v>
      </c>
      <c r="O1319" s="412">
        <v>9</v>
      </c>
      <c r="P1319" s="413">
        <v>11700</v>
      </c>
    </row>
    <row r="1320" spans="1:16" ht="36" x14ac:dyDescent="0.2">
      <c r="A1320" s="408" t="s">
        <v>3228</v>
      </c>
      <c r="B1320" s="408" t="s">
        <v>1112</v>
      </c>
      <c r="C1320" s="409" t="s">
        <v>3229</v>
      </c>
      <c r="D1320" s="507" t="s">
        <v>1832</v>
      </c>
      <c r="E1320" s="508">
        <v>1300</v>
      </c>
      <c r="F1320" s="509">
        <v>47657677</v>
      </c>
      <c r="G1320" s="507" t="s">
        <v>3378</v>
      </c>
      <c r="H1320" s="507" t="s">
        <v>1832</v>
      </c>
      <c r="I1320" s="410" t="s">
        <v>870</v>
      </c>
      <c r="J1320" s="410" t="s">
        <v>870</v>
      </c>
      <c r="K1320" s="411">
        <v>1</v>
      </c>
      <c r="L1320" s="412">
        <v>12</v>
      </c>
      <c r="M1320" s="414">
        <v>15600</v>
      </c>
      <c r="N1320" s="412">
        <v>1</v>
      </c>
      <c r="O1320" s="412">
        <v>9</v>
      </c>
      <c r="P1320" s="413">
        <v>11700</v>
      </c>
    </row>
    <row r="1321" spans="1:16" ht="36" x14ac:dyDescent="0.2">
      <c r="A1321" s="408" t="s">
        <v>3228</v>
      </c>
      <c r="B1321" s="408" t="s">
        <v>1112</v>
      </c>
      <c r="C1321" s="409" t="s">
        <v>3229</v>
      </c>
      <c r="D1321" s="507" t="s">
        <v>1145</v>
      </c>
      <c r="E1321" s="508">
        <v>1800</v>
      </c>
      <c r="F1321" s="509">
        <v>1344140</v>
      </c>
      <c r="G1321" s="507" t="s">
        <v>3379</v>
      </c>
      <c r="H1321" s="507" t="s">
        <v>1145</v>
      </c>
      <c r="I1321" s="509" t="s">
        <v>3254</v>
      </c>
      <c r="J1321" s="509" t="s">
        <v>3254</v>
      </c>
      <c r="K1321" s="411">
        <v>1</v>
      </c>
      <c r="L1321" s="412">
        <v>12</v>
      </c>
      <c r="M1321" s="414">
        <v>21600</v>
      </c>
      <c r="N1321" s="412">
        <v>1</v>
      </c>
      <c r="O1321" s="412">
        <v>9</v>
      </c>
      <c r="P1321" s="413">
        <v>16200</v>
      </c>
    </row>
    <row r="1322" spans="1:16" ht="36" x14ac:dyDescent="0.2">
      <c r="A1322" s="408" t="s">
        <v>3228</v>
      </c>
      <c r="B1322" s="408" t="s">
        <v>1112</v>
      </c>
      <c r="C1322" s="409" t="s">
        <v>3229</v>
      </c>
      <c r="D1322" s="507" t="s">
        <v>1577</v>
      </c>
      <c r="E1322" s="508">
        <v>1700</v>
      </c>
      <c r="F1322" s="509">
        <v>46663909</v>
      </c>
      <c r="G1322" s="507" t="s">
        <v>3380</v>
      </c>
      <c r="H1322" s="507" t="s">
        <v>1577</v>
      </c>
      <c r="I1322" s="509" t="s">
        <v>3254</v>
      </c>
      <c r="J1322" s="509" t="s">
        <v>3254</v>
      </c>
      <c r="K1322" s="411">
        <v>1</v>
      </c>
      <c r="L1322" s="412">
        <v>12</v>
      </c>
      <c r="M1322" s="414">
        <v>20400</v>
      </c>
      <c r="N1322" s="412">
        <v>1</v>
      </c>
      <c r="O1322" s="412">
        <v>9</v>
      </c>
      <c r="P1322" s="413">
        <v>15300</v>
      </c>
    </row>
    <row r="1323" spans="1:16" ht="36" x14ac:dyDescent="0.2">
      <c r="A1323" s="408" t="s">
        <v>3228</v>
      </c>
      <c r="B1323" s="408" t="s">
        <v>1112</v>
      </c>
      <c r="C1323" s="409" t="s">
        <v>3229</v>
      </c>
      <c r="D1323" s="507" t="s">
        <v>1186</v>
      </c>
      <c r="E1323" s="508">
        <v>1200</v>
      </c>
      <c r="F1323" s="509">
        <v>47620395</v>
      </c>
      <c r="G1323" s="507" t="s">
        <v>3381</v>
      </c>
      <c r="H1323" s="507" t="s">
        <v>1186</v>
      </c>
      <c r="I1323" s="410" t="s">
        <v>870</v>
      </c>
      <c r="J1323" s="410" t="s">
        <v>870</v>
      </c>
      <c r="K1323" s="411">
        <v>1</v>
      </c>
      <c r="L1323" s="412">
        <v>12</v>
      </c>
      <c r="M1323" s="414">
        <v>14400</v>
      </c>
      <c r="N1323" s="412">
        <v>1</v>
      </c>
      <c r="O1323" s="412">
        <v>9</v>
      </c>
      <c r="P1323" s="413">
        <v>10800</v>
      </c>
    </row>
    <row r="1324" spans="1:16" ht="36" x14ac:dyDescent="0.2">
      <c r="A1324" s="408" t="s">
        <v>3228</v>
      </c>
      <c r="B1324" s="408" t="s">
        <v>1112</v>
      </c>
      <c r="C1324" s="409" t="s">
        <v>3229</v>
      </c>
      <c r="D1324" s="507" t="s">
        <v>1186</v>
      </c>
      <c r="E1324" s="508">
        <v>1200</v>
      </c>
      <c r="F1324" s="509">
        <v>43792024</v>
      </c>
      <c r="G1324" s="507" t="s">
        <v>3382</v>
      </c>
      <c r="H1324" s="507" t="s">
        <v>1186</v>
      </c>
      <c r="I1324" s="410" t="s">
        <v>870</v>
      </c>
      <c r="J1324" s="410" t="s">
        <v>870</v>
      </c>
      <c r="K1324" s="411">
        <v>1</v>
      </c>
      <c r="L1324" s="412">
        <v>12</v>
      </c>
      <c r="M1324" s="414">
        <v>14400</v>
      </c>
      <c r="N1324" s="412">
        <v>1</v>
      </c>
      <c r="O1324" s="412">
        <v>9</v>
      </c>
      <c r="P1324" s="413">
        <v>10800</v>
      </c>
    </row>
    <row r="1325" spans="1:16" ht="36" x14ac:dyDescent="0.2">
      <c r="A1325" s="408" t="s">
        <v>3228</v>
      </c>
      <c r="B1325" s="408" t="s">
        <v>1112</v>
      </c>
      <c r="C1325" s="409" t="s">
        <v>3229</v>
      </c>
      <c r="D1325" s="507" t="s">
        <v>1129</v>
      </c>
      <c r="E1325" s="508">
        <v>1300</v>
      </c>
      <c r="F1325" s="509">
        <v>43661556</v>
      </c>
      <c r="G1325" s="507" t="s">
        <v>3383</v>
      </c>
      <c r="H1325" s="507" t="s">
        <v>1129</v>
      </c>
      <c r="I1325" s="410" t="s">
        <v>870</v>
      </c>
      <c r="J1325" s="410" t="s">
        <v>870</v>
      </c>
      <c r="K1325" s="411">
        <v>1</v>
      </c>
      <c r="L1325" s="412">
        <v>12</v>
      </c>
      <c r="M1325" s="414">
        <v>15600</v>
      </c>
      <c r="N1325" s="412">
        <v>1</v>
      </c>
      <c r="O1325" s="412">
        <v>9</v>
      </c>
      <c r="P1325" s="413">
        <v>11700</v>
      </c>
    </row>
    <row r="1326" spans="1:16" ht="36" x14ac:dyDescent="0.2">
      <c r="A1326" s="408" t="s">
        <v>3228</v>
      </c>
      <c r="B1326" s="408" t="s">
        <v>1112</v>
      </c>
      <c r="C1326" s="409" t="s">
        <v>3229</v>
      </c>
      <c r="D1326" s="507" t="s">
        <v>1129</v>
      </c>
      <c r="E1326" s="508">
        <v>1300</v>
      </c>
      <c r="F1326" s="509">
        <v>43998375</v>
      </c>
      <c r="G1326" s="507" t="s">
        <v>3384</v>
      </c>
      <c r="H1326" s="507" t="s">
        <v>1129</v>
      </c>
      <c r="I1326" s="410" t="s">
        <v>870</v>
      </c>
      <c r="J1326" s="410" t="s">
        <v>870</v>
      </c>
      <c r="K1326" s="411">
        <v>1</v>
      </c>
      <c r="L1326" s="412">
        <v>12</v>
      </c>
      <c r="M1326" s="414">
        <v>15600</v>
      </c>
      <c r="N1326" s="412">
        <v>1</v>
      </c>
      <c r="O1326" s="412">
        <v>9</v>
      </c>
      <c r="P1326" s="413">
        <v>11700</v>
      </c>
    </row>
    <row r="1327" spans="1:16" ht="36" x14ac:dyDescent="0.2">
      <c r="A1327" s="408" t="s">
        <v>3228</v>
      </c>
      <c r="B1327" s="408" t="s">
        <v>1112</v>
      </c>
      <c r="C1327" s="409" t="s">
        <v>3229</v>
      </c>
      <c r="D1327" s="507" t="s">
        <v>1129</v>
      </c>
      <c r="E1327" s="508">
        <v>1300</v>
      </c>
      <c r="F1327" s="509">
        <v>46103872</v>
      </c>
      <c r="G1327" s="507" t="s">
        <v>3385</v>
      </c>
      <c r="H1327" s="507" t="s">
        <v>1129</v>
      </c>
      <c r="I1327" s="410" t="s">
        <v>870</v>
      </c>
      <c r="J1327" s="410" t="s">
        <v>870</v>
      </c>
      <c r="K1327" s="411">
        <v>1</v>
      </c>
      <c r="L1327" s="412">
        <v>12</v>
      </c>
      <c r="M1327" s="414">
        <v>15600</v>
      </c>
      <c r="N1327" s="412">
        <v>1</v>
      </c>
      <c r="O1327" s="412">
        <v>9</v>
      </c>
      <c r="P1327" s="413">
        <v>11700</v>
      </c>
    </row>
    <row r="1328" spans="1:16" ht="36" x14ac:dyDescent="0.2">
      <c r="A1328" s="408" t="s">
        <v>3228</v>
      </c>
      <c r="B1328" s="408" t="s">
        <v>1112</v>
      </c>
      <c r="C1328" s="409" t="s">
        <v>3229</v>
      </c>
      <c r="D1328" s="507" t="s">
        <v>1129</v>
      </c>
      <c r="E1328" s="508">
        <v>1300</v>
      </c>
      <c r="F1328" s="509">
        <v>71611145</v>
      </c>
      <c r="G1328" s="507" t="s">
        <v>3386</v>
      </c>
      <c r="H1328" s="507" t="s">
        <v>1129</v>
      </c>
      <c r="I1328" s="410" t="s">
        <v>870</v>
      </c>
      <c r="J1328" s="410" t="s">
        <v>870</v>
      </c>
      <c r="K1328" s="411">
        <v>1</v>
      </c>
      <c r="L1328" s="412">
        <v>12</v>
      </c>
      <c r="M1328" s="414">
        <v>15600</v>
      </c>
      <c r="N1328" s="412">
        <v>1</v>
      </c>
      <c r="O1328" s="412">
        <v>9</v>
      </c>
      <c r="P1328" s="413">
        <v>11700</v>
      </c>
    </row>
    <row r="1329" spans="1:16" ht="36" x14ac:dyDescent="0.2">
      <c r="A1329" s="408" t="s">
        <v>3228</v>
      </c>
      <c r="B1329" s="408" t="s">
        <v>1112</v>
      </c>
      <c r="C1329" s="409" t="s">
        <v>3229</v>
      </c>
      <c r="D1329" s="507" t="s">
        <v>1129</v>
      </c>
      <c r="E1329" s="508">
        <v>1300</v>
      </c>
      <c r="F1329" s="509">
        <v>43841918</v>
      </c>
      <c r="G1329" s="507" t="s">
        <v>3387</v>
      </c>
      <c r="H1329" s="507" t="s">
        <v>1129</v>
      </c>
      <c r="I1329" s="410" t="s">
        <v>870</v>
      </c>
      <c r="J1329" s="410" t="s">
        <v>870</v>
      </c>
      <c r="K1329" s="411">
        <v>1</v>
      </c>
      <c r="L1329" s="412">
        <v>12</v>
      </c>
      <c r="M1329" s="414">
        <v>15600</v>
      </c>
      <c r="N1329" s="412">
        <v>1</v>
      </c>
      <c r="O1329" s="412">
        <v>9</v>
      </c>
      <c r="P1329" s="413">
        <v>11700</v>
      </c>
    </row>
    <row r="1330" spans="1:16" ht="36" x14ac:dyDescent="0.2">
      <c r="A1330" s="408" t="s">
        <v>3228</v>
      </c>
      <c r="B1330" s="408" t="s">
        <v>1112</v>
      </c>
      <c r="C1330" s="409" t="s">
        <v>3229</v>
      </c>
      <c r="D1330" s="507" t="s">
        <v>1129</v>
      </c>
      <c r="E1330" s="508">
        <v>1300</v>
      </c>
      <c r="F1330" s="509">
        <v>44650125</v>
      </c>
      <c r="G1330" s="507" t="s">
        <v>3388</v>
      </c>
      <c r="H1330" s="507" t="s">
        <v>1129</v>
      </c>
      <c r="I1330" s="410" t="s">
        <v>870</v>
      </c>
      <c r="J1330" s="410" t="s">
        <v>870</v>
      </c>
      <c r="K1330" s="411">
        <v>1</v>
      </c>
      <c r="L1330" s="412">
        <v>12</v>
      </c>
      <c r="M1330" s="414">
        <v>15600</v>
      </c>
      <c r="N1330" s="412">
        <v>1</v>
      </c>
      <c r="O1330" s="412">
        <v>9</v>
      </c>
      <c r="P1330" s="413">
        <v>11700</v>
      </c>
    </row>
    <row r="1331" spans="1:16" ht="36" x14ac:dyDescent="0.2">
      <c r="A1331" s="408" t="s">
        <v>3228</v>
      </c>
      <c r="B1331" s="408" t="s">
        <v>1112</v>
      </c>
      <c r="C1331" s="409" t="s">
        <v>3229</v>
      </c>
      <c r="D1331" s="507" t="s">
        <v>1129</v>
      </c>
      <c r="E1331" s="508">
        <v>1300</v>
      </c>
      <c r="F1331" s="509">
        <v>31035703</v>
      </c>
      <c r="G1331" s="507" t="s">
        <v>3389</v>
      </c>
      <c r="H1331" s="507" t="s">
        <v>1129</v>
      </c>
      <c r="I1331" s="410" t="s">
        <v>870</v>
      </c>
      <c r="J1331" s="410" t="s">
        <v>870</v>
      </c>
      <c r="K1331" s="411">
        <v>1</v>
      </c>
      <c r="L1331" s="412">
        <v>12</v>
      </c>
      <c r="M1331" s="414">
        <v>15600</v>
      </c>
      <c r="N1331" s="412">
        <v>1</v>
      </c>
      <c r="O1331" s="412">
        <v>9</v>
      </c>
      <c r="P1331" s="413">
        <v>11700</v>
      </c>
    </row>
    <row r="1332" spans="1:16" ht="36" x14ac:dyDescent="0.2">
      <c r="A1332" s="408" t="s">
        <v>3228</v>
      </c>
      <c r="B1332" s="408" t="s">
        <v>1112</v>
      </c>
      <c r="C1332" s="409" t="s">
        <v>3229</v>
      </c>
      <c r="D1332" s="507" t="s">
        <v>1129</v>
      </c>
      <c r="E1332" s="508">
        <v>1300</v>
      </c>
      <c r="F1332" s="509">
        <v>70861144</v>
      </c>
      <c r="G1332" s="507" t="s">
        <v>3390</v>
      </c>
      <c r="H1332" s="507" t="s">
        <v>1129</v>
      </c>
      <c r="I1332" s="410" t="s">
        <v>870</v>
      </c>
      <c r="J1332" s="410" t="s">
        <v>870</v>
      </c>
      <c r="K1332" s="411">
        <v>1</v>
      </c>
      <c r="L1332" s="412">
        <v>12</v>
      </c>
      <c r="M1332" s="414">
        <v>15600</v>
      </c>
      <c r="N1332" s="412">
        <v>1</v>
      </c>
      <c r="O1332" s="412">
        <v>9</v>
      </c>
      <c r="P1332" s="413">
        <v>11700</v>
      </c>
    </row>
    <row r="1333" spans="1:16" ht="36" x14ac:dyDescent="0.2">
      <c r="A1333" s="408" t="s">
        <v>3228</v>
      </c>
      <c r="B1333" s="408" t="s">
        <v>1112</v>
      </c>
      <c r="C1333" s="409" t="s">
        <v>3229</v>
      </c>
      <c r="D1333" s="507" t="s">
        <v>1129</v>
      </c>
      <c r="E1333" s="508">
        <v>1300</v>
      </c>
      <c r="F1333" s="509">
        <v>42251111</v>
      </c>
      <c r="G1333" s="507" t="s">
        <v>3391</v>
      </c>
      <c r="H1333" s="507" t="s">
        <v>1129</v>
      </c>
      <c r="I1333" s="410" t="s">
        <v>870</v>
      </c>
      <c r="J1333" s="410" t="s">
        <v>870</v>
      </c>
      <c r="K1333" s="411">
        <v>1</v>
      </c>
      <c r="L1333" s="412">
        <v>12</v>
      </c>
      <c r="M1333" s="414">
        <v>15600</v>
      </c>
      <c r="N1333" s="412">
        <v>1</v>
      </c>
      <c r="O1333" s="412">
        <v>9</v>
      </c>
      <c r="P1333" s="413">
        <v>11700</v>
      </c>
    </row>
    <row r="1334" spans="1:16" ht="36" x14ac:dyDescent="0.2">
      <c r="A1334" s="408" t="s">
        <v>3228</v>
      </c>
      <c r="B1334" s="408" t="s">
        <v>1112</v>
      </c>
      <c r="C1334" s="409" t="s">
        <v>3229</v>
      </c>
      <c r="D1334" s="507" t="s">
        <v>1129</v>
      </c>
      <c r="E1334" s="508">
        <v>1300</v>
      </c>
      <c r="F1334" s="509">
        <v>46428161</v>
      </c>
      <c r="G1334" s="507" t="s">
        <v>3392</v>
      </c>
      <c r="H1334" s="507" t="s">
        <v>1129</v>
      </c>
      <c r="I1334" s="410" t="s">
        <v>870</v>
      </c>
      <c r="J1334" s="410" t="s">
        <v>870</v>
      </c>
      <c r="K1334" s="411">
        <v>1</v>
      </c>
      <c r="L1334" s="412">
        <v>12</v>
      </c>
      <c r="M1334" s="414">
        <v>15600</v>
      </c>
      <c r="N1334" s="412">
        <v>1</v>
      </c>
      <c r="O1334" s="412">
        <v>9</v>
      </c>
      <c r="P1334" s="413">
        <v>11700</v>
      </c>
    </row>
    <row r="1335" spans="1:16" ht="36" x14ac:dyDescent="0.2">
      <c r="A1335" s="408" t="s">
        <v>3228</v>
      </c>
      <c r="B1335" s="408" t="s">
        <v>1112</v>
      </c>
      <c r="C1335" s="409" t="s">
        <v>3229</v>
      </c>
      <c r="D1335" s="507" t="s">
        <v>1129</v>
      </c>
      <c r="E1335" s="508">
        <v>1300</v>
      </c>
      <c r="F1335" s="509">
        <v>80019591</v>
      </c>
      <c r="G1335" s="507" t="s">
        <v>3393</v>
      </c>
      <c r="H1335" s="507" t="s">
        <v>1129</v>
      </c>
      <c r="I1335" s="410" t="s">
        <v>870</v>
      </c>
      <c r="J1335" s="410" t="s">
        <v>870</v>
      </c>
      <c r="K1335" s="411">
        <v>1</v>
      </c>
      <c r="L1335" s="412">
        <v>12</v>
      </c>
      <c r="M1335" s="414">
        <v>15600</v>
      </c>
      <c r="N1335" s="412">
        <v>1</v>
      </c>
      <c r="O1335" s="412">
        <v>9</v>
      </c>
      <c r="P1335" s="413">
        <v>11700</v>
      </c>
    </row>
    <row r="1336" spans="1:16" ht="36" x14ac:dyDescent="0.2">
      <c r="A1336" s="408" t="s">
        <v>3228</v>
      </c>
      <c r="B1336" s="408" t="s">
        <v>1112</v>
      </c>
      <c r="C1336" s="409" t="s">
        <v>3229</v>
      </c>
      <c r="D1336" s="507" t="s">
        <v>1129</v>
      </c>
      <c r="E1336" s="508">
        <v>1300</v>
      </c>
      <c r="F1336" s="509">
        <v>71288319</v>
      </c>
      <c r="G1336" s="507" t="s">
        <v>3394</v>
      </c>
      <c r="H1336" s="507" t="s">
        <v>1129</v>
      </c>
      <c r="I1336" s="410" t="s">
        <v>870</v>
      </c>
      <c r="J1336" s="410" t="s">
        <v>870</v>
      </c>
      <c r="K1336" s="411">
        <v>1</v>
      </c>
      <c r="L1336" s="412">
        <v>12</v>
      </c>
      <c r="M1336" s="414">
        <v>15600</v>
      </c>
      <c r="N1336" s="412">
        <v>1</v>
      </c>
      <c r="O1336" s="412">
        <v>9</v>
      </c>
      <c r="P1336" s="413">
        <v>11700</v>
      </c>
    </row>
    <row r="1337" spans="1:16" ht="36" x14ac:dyDescent="0.2">
      <c r="A1337" s="408" t="s">
        <v>3228</v>
      </c>
      <c r="B1337" s="408" t="s">
        <v>1112</v>
      </c>
      <c r="C1337" s="409" t="s">
        <v>3229</v>
      </c>
      <c r="D1337" s="507" t="s">
        <v>1129</v>
      </c>
      <c r="E1337" s="508">
        <v>1300</v>
      </c>
      <c r="F1337" s="509">
        <v>45372997</v>
      </c>
      <c r="G1337" s="507" t="s">
        <v>3395</v>
      </c>
      <c r="H1337" s="507" t="s">
        <v>1129</v>
      </c>
      <c r="I1337" s="410" t="s">
        <v>870</v>
      </c>
      <c r="J1337" s="410" t="s">
        <v>870</v>
      </c>
      <c r="K1337" s="411">
        <v>1</v>
      </c>
      <c r="L1337" s="412">
        <v>12</v>
      </c>
      <c r="M1337" s="414">
        <v>15600</v>
      </c>
      <c r="N1337" s="412">
        <v>1</v>
      </c>
      <c r="O1337" s="412">
        <v>9</v>
      </c>
      <c r="P1337" s="413">
        <v>11700</v>
      </c>
    </row>
    <row r="1338" spans="1:16" ht="36" x14ac:dyDescent="0.2">
      <c r="A1338" s="408" t="s">
        <v>3228</v>
      </c>
      <c r="B1338" s="408" t="s">
        <v>1112</v>
      </c>
      <c r="C1338" s="409" t="s">
        <v>3229</v>
      </c>
      <c r="D1338" s="507" t="s">
        <v>1129</v>
      </c>
      <c r="E1338" s="508">
        <v>1300</v>
      </c>
      <c r="F1338" s="509">
        <v>42689755</v>
      </c>
      <c r="G1338" s="507" t="s">
        <v>3396</v>
      </c>
      <c r="H1338" s="507" t="s">
        <v>1129</v>
      </c>
      <c r="I1338" s="410" t="s">
        <v>870</v>
      </c>
      <c r="J1338" s="410" t="s">
        <v>870</v>
      </c>
      <c r="K1338" s="411">
        <v>1</v>
      </c>
      <c r="L1338" s="412">
        <v>12</v>
      </c>
      <c r="M1338" s="414">
        <v>15600</v>
      </c>
      <c r="N1338" s="412">
        <v>1</v>
      </c>
      <c r="O1338" s="412">
        <v>9</v>
      </c>
      <c r="P1338" s="413">
        <v>11700</v>
      </c>
    </row>
    <row r="1339" spans="1:16" ht="36" x14ac:dyDescent="0.2">
      <c r="A1339" s="408" t="s">
        <v>3228</v>
      </c>
      <c r="B1339" s="408" t="s">
        <v>1112</v>
      </c>
      <c r="C1339" s="409" t="s">
        <v>3229</v>
      </c>
      <c r="D1339" s="507" t="s">
        <v>1129</v>
      </c>
      <c r="E1339" s="508">
        <v>1300</v>
      </c>
      <c r="F1339" s="509">
        <v>40870706</v>
      </c>
      <c r="G1339" s="507" t="s">
        <v>3397</v>
      </c>
      <c r="H1339" s="507" t="s">
        <v>1129</v>
      </c>
      <c r="I1339" s="410" t="s">
        <v>870</v>
      </c>
      <c r="J1339" s="410" t="s">
        <v>870</v>
      </c>
      <c r="K1339" s="411">
        <v>1</v>
      </c>
      <c r="L1339" s="412">
        <v>12</v>
      </c>
      <c r="M1339" s="414">
        <v>15600</v>
      </c>
      <c r="N1339" s="412">
        <v>1</v>
      </c>
      <c r="O1339" s="412">
        <v>9</v>
      </c>
      <c r="P1339" s="413">
        <v>11700</v>
      </c>
    </row>
    <row r="1340" spans="1:16" ht="36" x14ac:dyDescent="0.2">
      <c r="A1340" s="408" t="s">
        <v>3228</v>
      </c>
      <c r="B1340" s="408" t="s">
        <v>1112</v>
      </c>
      <c r="C1340" s="409" t="s">
        <v>3229</v>
      </c>
      <c r="D1340" s="507" t="s">
        <v>1129</v>
      </c>
      <c r="E1340" s="508">
        <v>1300</v>
      </c>
      <c r="F1340" s="509">
        <v>46142866</v>
      </c>
      <c r="G1340" s="507" t="s">
        <v>3398</v>
      </c>
      <c r="H1340" s="507" t="s">
        <v>1129</v>
      </c>
      <c r="I1340" s="410" t="s">
        <v>870</v>
      </c>
      <c r="J1340" s="410" t="s">
        <v>870</v>
      </c>
      <c r="K1340" s="411">
        <v>1</v>
      </c>
      <c r="L1340" s="412">
        <v>12</v>
      </c>
      <c r="M1340" s="414">
        <v>15600</v>
      </c>
      <c r="N1340" s="412">
        <v>1</v>
      </c>
      <c r="O1340" s="412">
        <v>9</v>
      </c>
      <c r="P1340" s="413">
        <v>11700</v>
      </c>
    </row>
    <row r="1341" spans="1:16" ht="36" x14ac:dyDescent="0.2">
      <c r="A1341" s="408" t="s">
        <v>3228</v>
      </c>
      <c r="B1341" s="408" t="s">
        <v>1112</v>
      </c>
      <c r="C1341" s="409" t="s">
        <v>3229</v>
      </c>
      <c r="D1341" s="507" t="s">
        <v>1129</v>
      </c>
      <c r="E1341" s="508">
        <v>1300</v>
      </c>
      <c r="F1341" s="509">
        <v>46549357</v>
      </c>
      <c r="G1341" s="507" t="s">
        <v>3399</v>
      </c>
      <c r="H1341" s="507" t="s">
        <v>1129</v>
      </c>
      <c r="I1341" s="410" t="s">
        <v>870</v>
      </c>
      <c r="J1341" s="410" t="s">
        <v>870</v>
      </c>
      <c r="K1341" s="411">
        <v>1</v>
      </c>
      <c r="L1341" s="412">
        <v>12</v>
      </c>
      <c r="M1341" s="414">
        <v>15600</v>
      </c>
      <c r="N1341" s="412">
        <v>1</v>
      </c>
      <c r="O1341" s="412">
        <v>9</v>
      </c>
      <c r="P1341" s="413">
        <v>11700</v>
      </c>
    </row>
    <row r="1342" spans="1:16" ht="36" x14ac:dyDescent="0.2">
      <c r="A1342" s="408" t="s">
        <v>3228</v>
      </c>
      <c r="B1342" s="408" t="s">
        <v>1112</v>
      </c>
      <c r="C1342" s="409" t="s">
        <v>3229</v>
      </c>
      <c r="D1342" s="507" t="s">
        <v>1129</v>
      </c>
      <c r="E1342" s="508">
        <v>1300</v>
      </c>
      <c r="F1342" s="509">
        <v>46086137</v>
      </c>
      <c r="G1342" s="507" t="s">
        <v>3400</v>
      </c>
      <c r="H1342" s="507" t="s">
        <v>1129</v>
      </c>
      <c r="I1342" s="410" t="s">
        <v>870</v>
      </c>
      <c r="J1342" s="410" t="s">
        <v>870</v>
      </c>
      <c r="K1342" s="411">
        <v>1</v>
      </c>
      <c r="L1342" s="412">
        <v>12</v>
      </c>
      <c r="M1342" s="414">
        <v>15600</v>
      </c>
      <c r="N1342" s="412">
        <v>1</v>
      </c>
      <c r="O1342" s="412">
        <v>9</v>
      </c>
      <c r="P1342" s="413">
        <v>11700</v>
      </c>
    </row>
    <row r="1343" spans="1:16" ht="36" x14ac:dyDescent="0.2">
      <c r="A1343" s="408" t="s">
        <v>3228</v>
      </c>
      <c r="B1343" s="408" t="s">
        <v>1112</v>
      </c>
      <c r="C1343" s="409" t="s">
        <v>3229</v>
      </c>
      <c r="D1343" s="507" t="s">
        <v>1129</v>
      </c>
      <c r="E1343" s="508">
        <v>1300</v>
      </c>
      <c r="F1343" s="509">
        <v>42402778</v>
      </c>
      <c r="G1343" s="507" t="s">
        <v>3401</v>
      </c>
      <c r="H1343" s="507" t="s">
        <v>1129</v>
      </c>
      <c r="I1343" s="410" t="s">
        <v>870</v>
      </c>
      <c r="J1343" s="410" t="s">
        <v>870</v>
      </c>
      <c r="K1343" s="411">
        <v>1</v>
      </c>
      <c r="L1343" s="412">
        <v>12</v>
      </c>
      <c r="M1343" s="414">
        <v>15600</v>
      </c>
      <c r="N1343" s="412">
        <v>1</v>
      </c>
      <c r="O1343" s="412">
        <v>9</v>
      </c>
      <c r="P1343" s="413">
        <v>11700</v>
      </c>
    </row>
    <row r="1344" spans="1:16" ht="36" x14ac:dyDescent="0.2">
      <c r="A1344" s="408" t="s">
        <v>3228</v>
      </c>
      <c r="B1344" s="408" t="s">
        <v>1112</v>
      </c>
      <c r="C1344" s="409" t="s">
        <v>3229</v>
      </c>
      <c r="D1344" s="507" t="s">
        <v>1129</v>
      </c>
      <c r="E1344" s="508">
        <v>1300</v>
      </c>
      <c r="F1344" s="509">
        <v>46130914</v>
      </c>
      <c r="G1344" s="507" t="s">
        <v>3402</v>
      </c>
      <c r="H1344" s="507" t="s">
        <v>1129</v>
      </c>
      <c r="I1344" s="410" t="s">
        <v>870</v>
      </c>
      <c r="J1344" s="410" t="s">
        <v>870</v>
      </c>
      <c r="K1344" s="411">
        <v>1</v>
      </c>
      <c r="L1344" s="412">
        <v>12</v>
      </c>
      <c r="M1344" s="414">
        <v>15600</v>
      </c>
      <c r="N1344" s="412">
        <v>1</v>
      </c>
      <c r="O1344" s="412">
        <v>9</v>
      </c>
      <c r="P1344" s="413">
        <v>11700</v>
      </c>
    </row>
    <row r="1345" spans="1:16" ht="36" x14ac:dyDescent="0.2">
      <c r="A1345" s="408" t="s">
        <v>3228</v>
      </c>
      <c r="B1345" s="408" t="s">
        <v>1112</v>
      </c>
      <c r="C1345" s="409" t="s">
        <v>3229</v>
      </c>
      <c r="D1345" s="507" t="s">
        <v>1129</v>
      </c>
      <c r="E1345" s="508">
        <v>1300</v>
      </c>
      <c r="F1345" s="509">
        <v>43920242</v>
      </c>
      <c r="G1345" s="507" t="s">
        <v>3403</v>
      </c>
      <c r="H1345" s="507" t="s">
        <v>1129</v>
      </c>
      <c r="I1345" s="410" t="s">
        <v>870</v>
      </c>
      <c r="J1345" s="410" t="s">
        <v>870</v>
      </c>
      <c r="K1345" s="411">
        <v>1</v>
      </c>
      <c r="L1345" s="412">
        <v>12</v>
      </c>
      <c r="M1345" s="414">
        <v>15600</v>
      </c>
      <c r="N1345" s="412">
        <v>1</v>
      </c>
      <c r="O1345" s="412">
        <v>9</v>
      </c>
      <c r="P1345" s="413">
        <v>11700</v>
      </c>
    </row>
    <row r="1346" spans="1:16" ht="36" x14ac:dyDescent="0.2">
      <c r="A1346" s="408" t="s">
        <v>3228</v>
      </c>
      <c r="B1346" s="408" t="s">
        <v>1112</v>
      </c>
      <c r="C1346" s="409" t="s">
        <v>3229</v>
      </c>
      <c r="D1346" s="507" t="s">
        <v>1129</v>
      </c>
      <c r="E1346" s="508">
        <v>1300</v>
      </c>
      <c r="F1346" s="509">
        <v>47356940</v>
      </c>
      <c r="G1346" s="507" t="s">
        <v>3404</v>
      </c>
      <c r="H1346" s="507" t="s">
        <v>1129</v>
      </c>
      <c r="I1346" s="410" t="s">
        <v>870</v>
      </c>
      <c r="J1346" s="410" t="s">
        <v>870</v>
      </c>
      <c r="K1346" s="411">
        <v>1</v>
      </c>
      <c r="L1346" s="412">
        <v>12</v>
      </c>
      <c r="M1346" s="414">
        <v>15600</v>
      </c>
      <c r="N1346" s="412">
        <v>1</v>
      </c>
      <c r="O1346" s="412">
        <v>9</v>
      </c>
      <c r="P1346" s="413">
        <v>11700</v>
      </c>
    </row>
    <row r="1347" spans="1:16" ht="36" x14ac:dyDescent="0.2">
      <c r="A1347" s="408" t="s">
        <v>3228</v>
      </c>
      <c r="B1347" s="408" t="s">
        <v>1112</v>
      </c>
      <c r="C1347" s="409" t="s">
        <v>3229</v>
      </c>
      <c r="D1347" s="507" t="s">
        <v>3405</v>
      </c>
      <c r="E1347" s="508">
        <v>1200</v>
      </c>
      <c r="F1347" s="509">
        <v>40044431</v>
      </c>
      <c r="G1347" s="507" t="s">
        <v>3406</v>
      </c>
      <c r="H1347" s="507" t="s">
        <v>3405</v>
      </c>
      <c r="I1347" s="410" t="s">
        <v>870</v>
      </c>
      <c r="J1347" s="410" t="s">
        <v>870</v>
      </c>
      <c r="K1347" s="411">
        <v>1</v>
      </c>
      <c r="L1347" s="412">
        <v>12</v>
      </c>
      <c r="M1347" s="414">
        <v>14400</v>
      </c>
      <c r="N1347" s="412">
        <v>1</v>
      </c>
      <c r="O1347" s="412">
        <v>9</v>
      </c>
      <c r="P1347" s="413">
        <v>10800</v>
      </c>
    </row>
    <row r="1348" spans="1:16" ht="36" x14ac:dyDescent="0.2">
      <c r="A1348" s="408" t="s">
        <v>3228</v>
      </c>
      <c r="B1348" s="408" t="s">
        <v>1112</v>
      </c>
      <c r="C1348" s="409" t="s">
        <v>3229</v>
      </c>
      <c r="D1348" s="507" t="s">
        <v>3304</v>
      </c>
      <c r="E1348" s="508">
        <v>1200</v>
      </c>
      <c r="F1348" s="509">
        <v>31020580</v>
      </c>
      <c r="G1348" s="507" t="s">
        <v>3407</v>
      </c>
      <c r="H1348" s="507" t="s">
        <v>3304</v>
      </c>
      <c r="I1348" s="410" t="s">
        <v>891</v>
      </c>
      <c r="J1348" s="410" t="s">
        <v>3231</v>
      </c>
      <c r="K1348" s="411">
        <v>1</v>
      </c>
      <c r="L1348" s="412">
        <v>12</v>
      </c>
      <c r="M1348" s="414">
        <v>14400</v>
      </c>
      <c r="N1348" s="412">
        <v>1</v>
      </c>
      <c r="O1348" s="412">
        <v>9</v>
      </c>
      <c r="P1348" s="413">
        <v>10800</v>
      </c>
    </row>
    <row r="1349" spans="1:16" ht="36" x14ac:dyDescent="0.2">
      <c r="A1349" s="408" t="s">
        <v>3228</v>
      </c>
      <c r="B1349" s="408" t="s">
        <v>1112</v>
      </c>
      <c r="C1349" s="409" t="s">
        <v>3229</v>
      </c>
      <c r="D1349" s="507" t="s">
        <v>1126</v>
      </c>
      <c r="E1349" s="508">
        <v>1200</v>
      </c>
      <c r="F1349" s="509">
        <v>31035659</v>
      </c>
      <c r="G1349" s="507" t="s">
        <v>3408</v>
      </c>
      <c r="H1349" s="507" t="s">
        <v>1126</v>
      </c>
      <c r="I1349" s="410" t="s">
        <v>891</v>
      </c>
      <c r="J1349" s="410" t="s">
        <v>3231</v>
      </c>
      <c r="K1349" s="411">
        <v>1</v>
      </c>
      <c r="L1349" s="412">
        <v>12</v>
      </c>
      <c r="M1349" s="414">
        <v>14400</v>
      </c>
      <c r="N1349" s="412">
        <v>1</v>
      </c>
      <c r="O1349" s="412">
        <v>9</v>
      </c>
      <c r="P1349" s="413">
        <v>10800</v>
      </c>
    </row>
    <row r="1350" spans="1:16" ht="36" x14ac:dyDescent="0.2">
      <c r="A1350" s="408" t="s">
        <v>3228</v>
      </c>
      <c r="B1350" s="408" t="s">
        <v>1112</v>
      </c>
      <c r="C1350" s="409" t="s">
        <v>3229</v>
      </c>
      <c r="D1350" s="507" t="s">
        <v>1126</v>
      </c>
      <c r="E1350" s="508">
        <v>1200</v>
      </c>
      <c r="F1350" s="509">
        <v>42025624</v>
      </c>
      <c r="G1350" s="507" t="s">
        <v>3409</v>
      </c>
      <c r="H1350" s="507" t="s">
        <v>1126</v>
      </c>
      <c r="I1350" s="410" t="s">
        <v>891</v>
      </c>
      <c r="J1350" s="410" t="s">
        <v>3231</v>
      </c>
      <c r="K1350" s="411">
        <v>1</v>
      </c>
      <c r="L1350" s="412">
        <v>12</v>
      </c>
      <c r="M1350" s="414">
        <v>14400</v>
      </c>
      <c r="N1350" s="412">
        <v>1</v>
      </c>
      <c r="O1350" s="412">
        <v>9</v>
      </c>
      <c r="P1350" s="413">
        <v>10800</v>
      </c>
    </row>
    <row r="1351" spans="1:16" ht="36" x14ac:dyDescent="0.2">
      <c r="A1351" s="408" t="s">
        <v>3228</v>
      </c>
      <c r="B1351" s="408" t="s">
        <v>1112</v>
      </c>
      <c r="C1351" s="409" t="s">
        <v>3229</v>
      </c>
      <c r="D1351" s="507" t="s">
        <v>1118</v>
      </c>
      <c r="E1351" s="508">
        <v>1800</v>
      </c>
      <c r="F1351" s="509">
        <v>42093541</v>
      </c>
      <c r="G1351" s="507" t="s">
        <v>3410</v>
      </c>
      <c r="H1351" s="507" t="s">
        <v>1118</v>
      </c>
      <c r="I1351" s="509" t="s">
        <v>3254</v>
      </c>
      <c r="J1351" s="509" t="s">
        <v>3254</v>
      </c>
      <c r="K1351" s="411">
        <v>1</v>
      </c>
      <c r="L1351" s="412">
        <v>12</v>
      </c>
      <c r="M1351" s="414">
        <v>21600</v>
      </c>
      <c r="N1351" s="412">
        <v>1</v>
      </c>
      <c r="O1351" s="412">
        <v>9</v>
      </c>
      <c r="P1351" s="413">
        <v>16200</v>
      </c>
    </row>
    <row r="1352" spans="1:16" ht="36" x14ac:dyDescent="0.2">
      <c r="A1352" s="408" t="s">
        <v>3228</v>
      </c>
      <c r="B1352" s="408" t="s">
        <v>1112</v>
      </c>
      <c r="C1352" s="409" t="s">
        <v>3229</v>
      </c>
      <c r="D1352" s="507" t="s">
        <v>1118</v>
      </c>
      <c r="E1352" s="508">
        <v>1800</v>
      </c>
      <c r="F1352" s="509">
        <v>31039047</v>
      </c>
      <c r="G1352" s="507" t="s">
        <v>3411</v>
      </c>
      <c r="H1352" s="507" t="s">
        <v>1118</v>
      </c>
      <c r="I1352" s="509" t="s">
        <v>3254</v>
      </c>
      <c r="J1352" s="509" t="s">
        <v>3254</v>
      </c>
      <c r="K1352" s="411">
        <v>1</v>
      </c>
      <c r="L1352" s="412">
        <v>12</v>
      </c>
      <c r="M1352" s="414">
        <v>21600</v>
      </c>
      <c r="N1352" s="412">
        <v>1</v>
      </c>
      <c r="O1352" s="412">
        <v>9</v>
      </c>
      <c r="P1352" s="413">
        <v>16200</v>
      </c>
    </row>
    <row r="1353" spans="1:16" ht="36" x14ac:dyDescent="0.2">
      <c r="A1353" s="408" t="s">
        <v>3228</v>
      </c>
      <c r="B1353" s="408" t="s">
        <v>1112</v>
      </c>
      <c r="C1353" s="409" t="s">
        <v>3229</v>
      </c>
      <c r="D1353" s="507" t="s">
        <v>1186</v>
      </c>
      <c r="E1353" s="508">
        <v>1200</v>
      </c>
      <c r="F1353" s="509">
        <v>43165346</v>
      </c>
      <c r="G1353" s="507" t="s">
        <v>3412</v>
      </c>
      <c r="H1353" s="507" t="s">
        <v>1186</v>
      </c>
      <c r="I1353" s="410" t="s">
        <v>870</v>
      </c>
      <c r="J1353" s="410" t="s">
        <v>870</v>
      </c>
      <c r="K1353" s="411">
        <v>1</v>
      </c>
      <c r="L1353" s="412">
        <v>12</v>
      </c>
      <c r="M1353" s="414">
        <v>14400</v>
      </c>
      <c r="N1353" s="412">
        <v>1</v>
      </c>
      <c r="O1353" s="412">
        <v>9</v>
      </c>
      <c r="P1353" s="413">
        <v>10800</v>
      </c>
    </row>
    <row r="1354" spans="1:16" ht="36" x14ac:dyDescent="0.2">
      <c r="A1354" s="408" t="s">
        <v>3228</v>
      </c>
      <c r="B1354" s="408" t="s">
        <v>1112</v>
      </c>
      <c r="C1354" s="409" t="s">
        <v>3229</v>
      </c>
      <c r="D1354" s="507" t="s">
        <v>2943</v>
      </c>
      <c r="E1354" s="508">
        <v>1300</v>
      </c>
      <c r="F1354" s="509">
        <v>70494654</v>
      </c>
      <c r="G1354" s="507" t="s">
        <v>3413</v>
      </c>
      <c r="H1354" s="507" t="s">
        <v>2943</v>
      </c>
      <c r="I1354" s="410" t="s">
        <v>870</v>
      </c>
      <c r="J1354" s="410" t="s">
        <v>870</v>
      </c>
      <c r="K1354" s="411">
        <v>1</v>
      </c>
      <c r="L1354" s="412">
        <v>12</v>
      </c>
      <c r="M1354" s="414">
        <v>15600</v>
      </c>
      <c r="N1354" s="412">
        <v>1</v>
      </c>
      <c r="O1354" s="412">
        <v>9</v>
      </c>
      <c r="P1354" s="413">
        <v>11700</v>
      </c>
    </row>
    <row r="1355" spans="1:16" ht="36" x14ac:dyDescent="0.2">
      <c r="A1355" s="408" t="s">
        <v>3228</v>
      </c>
      <c r="B1355" s="408" t="s">
        <v>1112</v>
      </c>
      <c r="C1355" s="409" t="s">
        <v>3229</v>
      </c>
      <c r="D1355" s="507" t="s">
        <v>1832</v>
      </c>
      <c r="E1355" s="508">
        <v>1200</v>
      </c>
      <c r="F1355" s="509">
        <v>42278420</v>
      </c>
      <c r="G1355" s="507" t="s">
        <v>3414</v>
      </c>
      <c r="H1355" s="507" t="s">
        <v>1832</v>
      </c>
      <c r="I1355" s="410" t="s">
        <v>870</v>
      </c>
      <c r="J1355" s="410" t="s">
        <v>870</v>
      </c>
      <c r="K1355" s="411">
        <v>1</v>
      </c>
      <c r="L1355" s="412">
        <v>12</v>
      </c>
      <c r="M1355" s="414">
        <v>14400</v>
      </c>
      <c r="N1355" s="412">
        <v>1</v>
      </c>
      <c r="O1355" s="412">
        <v>9</v>
      </c>
      <c r="P1355" s="413">
        <v>10800</v>
      </c>
    </row>
    <row r="1356" spans="1:16" ht="36" x14ac:dyDescent="0.2">
      <c r="A1356" s="408" t="s">
        <v>3228</v>
      </c>
      <c r="B1356" s="408" t="s">
        <v>1112</v>
      </c>
      <c r="C1356" s="409" t="s">
        <v>3229</v>
      </c>
      <c r="D1356" s="507" t="s">
        <v>1138</v>
      </c>
      <c r="E1356" s="508">
        <v>4500</v>
      </c>
      <c r="F1356" s="509">
        <v>45770202</v>
      </c>
      <c r="G1356" s="507" t="s">
        <v>3415</v>
      </c>
      <c r="H1356" s="507" t="s">
        <v>1138</v>
      </c>
      <c r="I1356" s="509" t="s">
        <v>3254</v>
      </c>
      <c r="J1356" s="509" t="s">
        <v>3254</v>
      </c>
      <c r="K1356" s="411">
        <v>1</v>
      </c>
      <c r="L1356" s="412">
        <v>12</v>
      </c>
      <c r="M1356" s="414">
        <v>54000</v>
      </c>
      <c r="N1356" s="412">
        <v>1</v>
      </c>
      <c r="O1356" s="412">
        <v>9</v>
      </c>
      <c r="P1356" s="413">
        <v>40500</v>
      </c>
    </row>
    <row r="1357" spans="1:16" ht="36" x14ac:dyDescent="0.2">
      <c r="A1357" s="408" t="s">
        <v>3228</v>
      </c>
      <c r="B1357" s="408" t="s">
        <v>1112</v>
      </c>
      <c r="C1357" s="409" t="s">
        <v>3229</v>
      </c>
      <c r="D1357" s="507" t="s">
        <v>3416</v>
      </c>
      <c r="E1357" s="508">
        <v>2200</v>
      </c>
      <c r="F1357" s="509">
        <v>46468678</v>
      </c>
      <c r="G1357" s="507" t="s">
        <v>3417</v>
      </c>
      <c r="H1357" s="507" t="s">
        <v>3416</v>
      </c>
      <c r="I1357" s="509" t="s">
        <v>3254</v>
      </c>
      <c r="J1357" s="509" t="s">
        <v>3254</v>
      </c>
      <c r="K1357" s="411">
        <v>1</v>
      </c>
      <c r="L1357" s="412">
        <v>12</v>
      </c>
      <c r="M1357" s="414">
        <v>26400</v>
      </c>
      <c r="N1357" s="412">
        <v>1</v>
      </c>
      <c r="O1357" s="412">
        <v>9</v>
      </c>
      <c r="P1357" s="413">
        <v>19800</v>
      </c>
    </row>
    <row r="1358" spans="1:16" ht="36" x14ac:dyDescent="0.2">
      <c r="A1358" s="408" t="s">
        <v>3228</v>
      </c>
      <c r="B1358" s="408" t="s">
        <v>1112</v>
      </c>
      <c r="C1358" s="409" t="s">
        <v>3229</v>
      </c>
      <c r="D1358" s="507" t="s">
        <v>1829</v>
      </c>
      <c r="E1358" s="508">
        <v>1800</v>
      </c>
      <c r="F1358" s="509">
        <v>43725016</v>
      </c>
      <c r="G1358" s="507" t="s">
        <v>3418</v>
      </c>
      <c r="H1358" s="507" t="s">
        <v>1829</v>
      </c>
      <c r="I1358" s="509" t="s">
        <v>3254</v>
      </c>
      <c r="J1358" s="509" t="s">
        <v>3254</v>
      </c>
      <c r="K1358" s="411">
        <v>1</v>
      </c>
      <c r="L1358" s="412">
        <v>12</v>
      </c>
      <c r="M1358" s="414">
        <v>21600</v>
      </c>
      <c r="N1358" s="412">
        <v>1</v>
      </c>
      <c r="O1358" s="412">
        <v>9</v>
      </c>
      <c r="P1358" s="413">
        <v>16200</v>
      </c>
    </row>
    <row r="1359" spans="1:16" ht="36" x14ac:dyDescent="0.2">
      <c r="A1359" s="408" t="s">
        <v>3228</v>
      </c>
      <c r="B1359" s="408" t="s">
        <v>1112</v>
      </c>
      <c r="C1359" s="409" t="s">
        <v>3229</v>
      </c>
      <c r="D1359" s="507" t="s">
        <v>1138</v>
      </c>
      <c r="E1359" s="508">
        <v>2200</v>
      </c>
      <c r="F1359" s="509">
        <v>44719035</v>
      </c>
      <c r="G1359" s="507" t="s">
        <v>3419</v>
      </c>
      <c r="H1359" s="507" t="s">
        <v>1138</v>
      </c>
      <c r="I1359" s="509" t="s">
        <v>3254</v>
      </c>
      <c r="J1359" s="509" t="s">
        <v>3254</v>
      </c>
      <c r="K1359" s="411">
        <v>1</v>
      </c>
      <c r="L1359" s="412">
        <v>12</v>
      </c>
      <c r="M1359" s="414">
        <v>26400</v>
      </c>
      <c r="N1359" s="412">
        <v>1</v>
      </c>
      <c r="O1359" s="412">
        <v>9</v>
      </c>
      <c r="P1359" s="413">
        <v>19800</v>
      </c>
    </row>
    <row r="1360" spans="1:16" ht="36" x14ac:dyDescent="0.2">
      <c r="A1360" s="408" t="s">
        <v>3228</v>
      </c>
      <c r="B1360" s="408" t="s">
        <v>1112</v>
      </c>
      <c r="C1360" s="409" t="s">
        <v>3229</v>
      </c>
      <c r="D1360" s="507" t="s">
        <v>1129</v>
      </c>
      <c r="E1360" s="508">
        <v>1300</v>
      </c>
      <c r="F1360" s="509">
        <v>76843038</v>
      </c>
      <c r="G1360" s="507" t="s">
        <v>3420</v>
      </c>
      <c r="H1360" s="507" t="s">
        <v>1129</v>
      </c>
      <c r="I1360" s="410" t="s">
        <v>870</v>
      </c>
      <c r="J1360" s="410" t="s">
        <v>870</v>
      </c>
      <c r="K1360" s="411">
        <v>1</v>
      </c>
      <c r="L1360" s="412">
        <v>12</v>
      </c>
      <c r="M1360" s="414">
        <v>15600</v>
      </c>
      <c r="N1360" s="412">
        <v>1</v>
      </c>
      <c r="O1360" s="412">
        <v>9</v>
      </c>
      <c r="P1360" s="413">
        <v>11700</v>
      </c>
    </row>
    <row r="1361" spans="1:16" ht="36" x14ac:dyDescent="0.2">
      <c r="A1361" s="408" t="s">
        <v>3228</v>
      </c>
      <c r="B1361" s="408" t="s">
        <v>1112</v>
      </c>
      <c r="C1361" s="409" t="s">
        <v>3229</v>
      </c>
      <c r="D1361" s="507" t="s">
        <v>1118</v>
      </c>
      <c r="E1361" s="508">
        <v>1800</v>
      </c>
      <c r="F1361" s="509">
        <v>45275155</v>
      </c>
      <c r="G1361" s="507" t="s">
        <v>3421</v>
      </c>
      <c r="H1361" s="507" t="s">
        <v>1118</v>
      </c>
      <c r="I1361" s="509" t="s">
        <v>3254</v>
      </c>
      <c r="J1361" s="509" t="s">
        <v>3254</v>
      </c>
      <c r="K1361" s="411">
        <v>1</v>
      </c>
      <c r="L1361" s="412">
        <v>12</v>
      </c>
      <c r="M1361" s="414">
        <v>21600</v>
      </c>
      <c r="N1361" s="412">
        <v>1</v>
      </c>
      <c r="O1361" s="412">
        <v>9</v>
      </c>
      <c r="P1361" s="413">
        <v>16200</v>
      </c>
    </row>
    <row r="1362" spans="1:16" ht="36" x14ac:dyDescent="0.2">
      <c r="A1362" s="408" t="s">
        <v>3228</v>
      </c>
      <c r="B1362" s="408" t="s">
        <v>1112</v>
      </c>
      <c r="C1362" s="409" t="s">
        <v>3229</v>
      </c>
      <c r="D1362" s="507" t="s">
        <v>1118</v>
      </c>
      <c r="E1362" s="508">
        <v>1800</v>
      </c>
      <c r="F1362" s="509">
        <v>45838260</v>
      </c>
      <c r="G1362" s="507" t="s">
        <v>3422</v>
      </c>
      <c r="H1362" s="507" t="s">
        <v>1118</v>
      </c>
      <c r="I1362" s="509" t="s">
        <v>3254</v>
      </c>
      <c r="J1362" s="509" t="s">
        <v>3254</v>
      </c>
      <c r="K1362" s="411">
        <v>1</v>
      </c>
      <c r="L1362" s="412">
        <v>12</v>
      </c>
      <c r="M1362" s="414">
        <v>21600</v>
      </c>
      <c r="N1362" s="412">
        <v>1</v>
      </c>
      <c r="O1362" s="412">
        <v>9</v>
      </c>
      <c r="P1362" s="413">
        <v>16200</v>
      </c>
    </row>
    <row r="1363" spans="1:16" ht="36" x14ac:dyDescent="0.2">
      <c r="A1363" s="408" t="s">
        <v>3228</v>
      </c>
      <c r="B1363" s="408" t="s">
        <v>1112</v>
      </c>
      <c r="C1363" s="409" t="s">
        <v>3229</v>
      </c>
      <c r="D1363" s="507" t="s">
        <v>3416</v>
      </c>
      <c r="E1363" s="508">
        <v>2000</v>
      </c>
      <c r="F1363" s="509">
        <v>71383831</v>
      </c>
      <c r="G1363" s="507" t="s">
        <v>3423</v>
      </c>
      <c r="H1363" s="507" t="s">
        <v>3416</v>
      </c>
      <c r="I1363" s="509" t="s">
        <v>3254</v>
      </c>
      <c r="J1363" s="509" t="s">
        <v>3254</v>
      </c>
      <c r="K1363" s="411">
        <v>1</v>
      </c>
      <c r="L1363" s="412">
        <v>12</v>
      </c>
      <c r="M1363" s="414">
        <v>24000</v>
      </c>
      <c r="N1363" s="412">
        <v>1</v>
      </c>
      <c r="O1363" s="412">
        <v>9</v>
      </c>
      <c r="P1363" s="413">
        <v>18000</v>
      </c>
    </row>
    <row r="1364" spans="1:16" ht="36" x14ac:dyDescent="0.2">
      <c r="A1364" s="408" t="s">
        <v>3228</v>
      </c>
      <c r="B1364" s="408" t="s">
        <v>1112</v>
      </c>
      <c r="C1364" s="409" t="s">
        <v>3229</v>
      </c>
      <c r="D1364" s="507" t="s">
        <v>1129</v>
      </c>
      <c r="E1364" s="508">
        <v>1300</v>
      </c>
      <c r="F1364" s="509">
        <v>31542498</v>
      </c>
      <c r="G1364" s="507" t="s">
        <v>3424</v>
      </c>
      <c r="H1364" s="507" t="s">
        <v>1129</v>
      </c>
      <c r="I1364" s="410" t="s">
        <v>870</v>
      </c>
      <c r="J1364" s="410" t="s">
        <v>870</v>
      </c>
      <c r="K1364" s="411">
        <v>1</v>
      </c>
      <c r="L1364" s="412">
        <v>12</v>
      </c>
      <c r="M1364" s="414">
        <v>15600</v>
      </c>
      <c r="N1364" s="412">
        <v>1</v>
      </c>
      <c r="O1364" s="412">
        <v>9</v>
      </c>
      <c r="P1364" s="413">
        <v>11700</v>
      </c>
    </row>
    <row r="1365" spans="1:16" ht="36" x14ac:dyDescent="0.2">
      <c r="A1365" s="408" t="s">
        <v>3228</v>
      </c>
      <c r="B1365" s="408" t="s">
        <v>1112</v>
      </c>
      <c r="C1365" s="409" t="s">
        <v>3229</v>
      </c>
      <c r="D1365" s="507" t="s">
        <v>1129</v>
      </c>
      <c r="E1365" s="508">
        <v>1300</v>
      </c>
      <c r="F1365" s="509">
        <v>45039526</v>
      </c>
      <c r="G1365" s="507" t="s">
        <v>3425</v>
      </c>
      <c r="H1365" s="507" t="s">
        <v>1129</v>
      </c>
      <c r="I1365" s="410" t="s">
        <v>870</v>
      </c>
      <c r="J1365" s="410" t="s">
        <v>870</v>
      </c>
      <c r="K1365" s="411">
        <v>1</v>
      </c>
      <c r="L1365" s="412">
        <v>12</v>
      </c>
      <c r="M1365" s="414">
        <v>15600</v>
      </c>
      <c r="N1365" s="412">
        <v>1</v>
      </c>
      <c r="O1365" s="412">
        <v>9</v>
      </c>
      <c r="P1365" s="413">
        <v>11700</v>
      </c>
    </row>
    <row r="1366" spans="1:16" ht="36" x14ac:dyDescent="0.2">
      <c r="A1366" s="408" t="s">
        <v>3228</v>
      </c>
      <c r="B1366" s="408" t="s">
        <v>1112</v>
      </c>
      <c r="C1366" s="409" t="s">
        <v>3229</v>
      </c>
      <c r="D1366" s="507" t="s">
        <v>844</v>
      </c>
      <c r="E1366" s="508">
        <v>4000</v>
      </c>
      <c r="F1366" s="509">
        <v>46081904</v>
      </c>
      <c r="G1366" s="507" t="s">
        <v>3426</v>
      </c>
      <c r="H1366" s="507" t="s">
        <v>844</v>
      </c>
      <c r="I1366" s="509" t="s">
        <v>3254</v>
      </c>
      <c r="J1366" s="509" t="s">
        <v>3254</v>
      </c>
      <c r="K1366" s="411">
        <v>1</v>
      </c>
      <c r="L1366" s="412">
        <v>3</v>
      </c>
      <c r="M1366" s="414">
        <v>12000</v>
      </c>
      <c r="N1366" s="412">
        <v>1</v>
      </c>
      <c r="O1366" s="412">
        <v>9</v>
      </c>
      <c r="P1366" s="413">
        <v>36000</v>
      </c>
    </row>
    <row r="1367" spans="1:16" ht="36" x14ac:dyDescent="0.2">
      <c r="A1367" s="408" t="s">
        <v>3228</v>
      </c>
      <c r="B1367" s="408" t="s">
        <v>1112</v>
      </c>
      <c r="C1367" s="409" t="s">
        <v>3229</v>
      </c>
      <c r="D1367" s="507" t="s">
        <v>3427</v>
      </c>
      <c r="E1367" s="508">
        <v>9000</v>
      </c>
      <c r="F1367" s="509">
        <v>42129656</v>
      </c>
      <c r="G1367" s="507" t="s">
        <v>3428</v>
      </c>
      <c r="H1367" s="507" t="s">
        <v>3427</v>
      </c>
      <c r="I1367" s="509" t="s">
        <v>3254</v>
      </c>
      <c r="J1367" s="509" t="s">
        <v>3254</v>
      </c>
      <c r="K1367" s="411">
        <v>1</v>
      </c>
      <c r="L1367" s="412">
        <v>3</v>
      </c>
      <c r="M1367" s="414">
        <v>27000</v>
      </c>
      <c r="N1367" s="412">
        <v>1</v>
      </c>
      <c r="O1367" s="412">
        <v>9</v>
      </c>
      <c r="P1367" s="413">
        <v>81000</v>
      </c>
    </row>
    <row r="1368" spans="1:16" ht="36" x14ac:dyDescent="0.2">
      <c r="A1368" s="408" t="s">
        <v>3228</v>
      </c>
      <c r="B1368" s="408" t="s">
        <v>1112</v>
      </c>
      <c r="C1368" s="409" t="s">
        <v>3229</v>
      </c>
      <c r="D1368" s="507" t="s">
        <v>3416</v>
      </c>
      <c r="E1368" s="508">
        <v>2200</v>
      </c>
      <c r="F1368" s="509">
        <v>47073644</v>
      </c>
      <c r="G1368" s="507" t="s">
        <v>2093</v>
      </c>
      <c r="H1368" s="507" t="s">
        <v>3416</v>
      </c>
      <c r="I1368" s="509" t="s">
        <v>3254</v>
      </c>
      <c r="J1368" s="509" t="s">
        <v>3254</v>
      </c>
      <c r="K1368" s="411">
        <v>1</v>
      </c>
      <c r="L1368" s="412"/>
      <c r="M1368" s="409"/>
      <c r="N1368" s="412">
        <v>1</v>
      </c>
      <c r="O1368" s="412">
        <v>8</v>
      </c>
      <c r="P1368" s="413">
        <v>17600</v>
      </c>
    </row>
    <row r="1369" spans="1:16" ht="36" x14ac:dyDescent="0.2">
      <c r="A1369" s="408" t="s">
        <v>3228</v>
      </c>
      <c r="B1369" s="408" t="s">
        <v>1112</v>
      </c>
      <c r="C1369" s="409" t="s">
        <v>3229</v>
      </c>
      <c r="D1369" s="507" t="s">
        <v>2636</v>
      </c>
      <c r="E1369" s="508">
        <v>1500</v>
      </c>
      <c r="F1369" s="509">
        <v>44773079</v>
      </c>
      <c r="G1369" s="507" t="s">
        <v>3429</v>
      </c>
      <c r="H1369" s="507" t="s">
        <v>2636</v>
      </c>
      <c r="I1369" s="410" t="s">
        <v>870</v>
      </c>
      <c r="J1369" s="410" t="s">
        <v>870</v>
      </c>
      <c r="K1369" s="411">
        <v>1</v>
      </c>
      <c r="L1369" s="412">
        <v>1</v>
      </c>
      <c r="M1369" s="414">
        <v>1500</v>
      </c>
      <c r="N1369" s="412">
        <v>1</v>
      </c>
      <c r="O1369" s="412">
        <v>9</v>
      </c>
      <c r="P1369" s="413">
        <v>13500</v>
      </c>
    </row>
    <row r="1370" spans="1:16" ht="36" x14ac:dyDescent="0.2">
      <c r="A1370" s="408" t="s">
        <v>3228</v>
      </c>
      <c r="B1370" s="408" t="s">
        <v>1112</v>
      </c>
      <c r="C1370" s="409" t="s">
        <v>3229</v>
      </c>
      <c r="D1370" s="507" t="s">
        <v>2636</v>
      </c>
      <c r="E1370" s="508">
        <v>1500</v>
      </c>
      <c r="F1370" s="509">
        <v>47939475</v>
      </c>
      <c r="G1370" s="507" t="s">
        <v>3430</v>
      </c>
      <c r="H1370" s="507" t="s">
        <v>2636</v>
      </c>
      <c r="I1370" s="410" t="s">
        <v>870</v>
      </c>
      <c r="J1370" s="410" t="s">
        <v>870</v>
      </c>
      <c r="K1370" s="411">
        <v>1</v>
      </c>
      <c r="L1370" s="412">
        <v>1</v>
      </c>
      <c r="M1370" s="414">
        <v>1500</v>
      </c>
      <c r="N1370" s="412">
        <v>1</v>
      </c>
      <c r="O1370" s="412">
        <v>9</v>
      </c>
      <c r="P1370" s="413">
        <v>13500</v>
      </c>
    </row>
    <row r="1371" spans="1:16" ht="36" x14ac:dyDescent="0.2">
      <c r="A1371" s="408" t="s">
        <v>3228</v>
      </c>
      <c r="B1371" s="408" t="s">
        <v>1112</v>
      </c>
      <c r="C1371" s="409" t="s">
        <v>3229</v>
      </c>
      <c r="D1371" s="507" t="s">
        <v>1129</v>
      </c>
      <c r="E1371" s="508">
        <v>1500</v>
      </c>
      <c r="F1371" s="509">
        <v>43971631</v>
      </c>
      <c r="G1371" s="507" t="s">
        <v>3431</v>
      </c>
      <c r="H1371" s="507" t="s">
        <v>1129</v>
      </c>
      <c r="I1371" s="410" t="s">
        <v>870</v>
      </c>
      <c r="J1371" s="410" t="s">
        <v>870</v>
      </c>
      <c r="K1371" s="411">
        <v>1</v>
      </c>
      <c r="L1371" s="412">
        <v>1</v>
      </c>
      <c r="M1371" s="414">
        <v>1500</v>
      </c>
      <c r="N1371" s="412">
        <v>1</v>
      </c>
      <c r="O1371" s="412">
        <v>9</v>
      </c>
      <c r="P1371" s="413">
        <v>13500</v>
      </c>
    </row>
    <row r="1372" spans="1:16" ht="36" x14ac:dyDescent="0.2">
      <c r="A1372" s="408" t="s">
        <v>3228</v>
      </c>
      <c r="B1372" s="408" t="s">
        <v>1112</v>
      </c>
      <c r="C1372" s="409" t="s">
        <v>3229</v>
      </c>
      <c r="D1372" s="507" t="s">
        <v>1129</v>
      </c>
      <c r="E1372" s="508">
        <v>1500</v>
      </c>
      <c r="F1372" s="509">
        <v>25002668</v>
      </c>
      <c r="G1372" s="507" t="s">
        <v>3432</v>
      </c>
      <c r="H1372" s="507" t="s">
        <v>1129</v>
      </c>
      <c r="I1372" s="410" t="s">
        <v>870</v>
      </c>
      <c r="J1372" s="410" t="s">
        <v>870</v>
      </c>
      <c r="K1372" s="411">
        <v>1</v>
      </c>
      <c r="L1372" s="412">
        <v>1</v>
      </c>
      <c r="M1372" s="414">
        <v>1500</v>
      </c>
      <c r="N1372" s="412">
        <v>1</v>
      </c>
      <c r="O1372" s="412">
        <v>9</v>
      </c>
      <c r="P1372" s="413">
        <v>13500</v>
      </c>
    </row>
    <row r="1373" spans="1:16" ht="36" x14ac:dyDescent="0.2">
      <c r="A1373" s="408" t="s">
        <v>3228</v>
      </c>
      <c r="B1373" s="408" t="s">
        <v>1112</v>
      </c>
      <c r="C1373" s="409" t="s">
        <v>3229</v>
      </c>
      <c r="D1373" s="507" t="s">
        <v>1177</v>
      </c>
      <c r="E1373" s="508">
        <v>1300</v>
      </c>
      <c r="F1373" s="509">
        <v>47049733</v>
      </c>
      <c r="G1373" s="507" t="s">
        <v>3433</v>
      </c>
      <c r="H1373" s="507" t="s">
        <v>3434</v>
      </c>
      <c r="I1373" s="410" t="s">
        <v>870</v>
      </c>
      <c r="J1373" s="410" t="s">
        <v>870</v>
      </c>
      <c r="K1373" s="411">
        <v>1</v>
      </c>
      <c r="L1373" s="412">
        <v>1</v>
      </c>
      <c r="M1373" s="414">
        <v>1300</v>
      </c>
      <c r="N1373" s="412">
        <v>1</v>
      </c>
      <c r="O1373" s="412">
        <v>9</v>
      </c>
      <c r="P1373" s="413">
        <v>11700</v>
      </c>
    </row>
    <row r="1374" spans="1:16" ht="36" x14ac:dyDescent="0.2">
      <c r="A1374" s="408" t="s">
        <v>3228</v>
      </c>
      <c r="B1374" s="408" t="s">
        <v>1112</v>
      </c>
      <c r="C1374" s="409" t="s">
        <v>3229</v>
      </c>
      <c r="D1374" s="507" t="s">
        <v>1121</v>
      </c>
      <c r="E1374" s="508">
        <v>2800</v>
      </c>
      <c r="F1374" s="509">
        <v>43056711</v>
      </c>
      <c r="G1374" s="507" t="s">
        <v>3435</v>
      </c>
      <c r="H1374" s="507" t="s">
        <v>1121</v>
      </c>
      <c r="I1374" s="509" t="s">
        <v>3254</v>
      </c>
      <c r="J1374" s="509" t="s">
        <v>3254</v>
      </c>
      <c r="K1374" s="411">
        <v>1</v>
      </c>
      <c r="L1374" s="412">
        <v>7</v>
      </c>
      <c r="M1374" s="414">
        <v>19600</v>
      </c>
      <c r="N1374" s="412">
        <v>1</v>
      </c>
      <c r="O1374" s="412">
        <v>9</v>
      </c>
      <c r="P1374" s="413">
        <v>25200</v>
      </c>
    </row>
    <row r="1375" spans="1:16" ht="36" x14ac:dyDescent="0.2">
      <c r="A1375" s="408" t="s">
        <v>3228</v>
      </c>
      <c r="B1375" s="408" t="s">
        <v>1112</v>
      </c>
      <c r="C1375" s="409" t="s">
        <v>3229</v>
      </c>
      <c r="D1375" s="507" t="s">
        <v>3041</v>
      </c>
      <c r="E1375" s="508">
        <v>3000</v>
      </c>
      <c r="F1375" s="509">
        <v>43816292</v>
      </c>
      <c r="G1375" s="507" t="s">
        <v>3436</v>
      </c>
      <c r="H1375" s="507" t="s">
        <v>3041</v>
      </c>
      <c r="I1375" s="509" t="s">
        <v>3254</v>
      </c>
      <c r="J1375" s="509" t="s">
        <v>3254</v>
      </c>
      <c r="K1375" s="411">
        <v>1</v>
      </c>
      <c r="L1375" s="412">
        <v>6</v>
      </c>
      <c r="M1375" s="414">
        <v>18000</v>
      </c>
      <c r="N1375" s="412">
        <v>1</v>
      </c>
      <c r="O1375" s="412">
        <v>9</v>
      </c>
      <c r="P1375" s="413">
        <v>27000</v>
      </c>
    </row>
    <row r="1376" spans="1:16" ht="36" x14ac:dyDescent="0.2">
      <c r="A1376" s="408" t="s">
        <v>3228</v>
      </c>
      <c r="B1376" s="408" t="s">
        <v>1112</v>
      </c>
      <c r="C1376" s="409" t="s">
        <v>3229</v>
      </c>
      <c r="D1376" s="507" t="s">
        <v>1270</v>
      </c>
      <c r="E1376" s="508">
        <v>2800</v>
      </c>
      <c r="F1376" s="509">
        <v>73039383</v>
      </c>
      <c r="G1376" s="507" t="s">
        <v>3437</v>
      </c>
      <c r="H1376" s="507" t="s">
        <v>1270</v>
      </c>
      <c r="I1376" s="509" t="s">
        <v>3254</v>
      </c>
      <c r="J1376" s="509" t="s">
        <v>3254</v>
      </c>
      <c r="K1376" s="411">
        <v>1</v>
      </c>
      <c r="L1376" s="412">
        <v>6</v>
      </c>
      <c r="M1376" s="414">
        <v>16800</v>
      </c>
      <c r="N1376" s="412">
        <v>1</v>
      </c>
      <c r="O1376" s="412">
        <v>9</v>
      </c>
      <c r="P1376" s="413">
        <v>25200</v>
      </c>
    </row>
    <row r="1377" spans="1:16" ht="36" x14ac:dyDescent="0.2">
      <c r="A1377" s="408" t="s">
        <v>3228</v>
      </c>
      <c r="B1377" s="408" t="s">
        <v>1112</v>
      </c>
      <c r="C1377" s="409" t="s">
        <v>3229</v>
      </c>
      <c r="D1377" s="507" t="s">
        <v>3438</v>
      </c>
      <c r="E1377" s="508">
        <v>5500</v>
      </c>
      <c r="F1377" s="509">
        <v>40573835</v>
      </c>
      <c r="G1377" s="507" t="s">
        <v>3439</v>
      </c>
      <c r="H1377" s="507" t="s">
        <v>3438</v>
      </c>
      <c r="I1377" s="509" t="s">
        <v>3254</v>
      </c>
      <c r="J1377" s="509" t="s">
        <v>3254</v>
      </c>
      <c r="K1377" s="411">
        <v>1</v>
      </c>
      <c r="L1377" s="412"/>
      <c r="M1377" s="409"/>
      <c r="N1377" s="412">
        <v>1</v>
      </c>
      <c r="O1377" s="412">
        <v>8</v>
      </c>
      <c r="P1377" s="413">
        <v>44000</v>
      </c>
    </row>
    <row r="1378" spans="1:16" ht="36" x14ac:dyDescent="0.2">
      <c r="A1378" s="408" t="s">
        <v>3228</v>
      </c>
      <c r="B1378" s="408" t="s">
        <v>1112</v>
      </c>
      <c r="C1378" s="409" t="s">
        <v>3229</v>
      </c>
      <c r="D1378" s="507" t="s">
        <v>844</v>
      </c>
      <c r="E1378" s="508">
        <v>7500</v>
      </c>
      <c r="F1378" s="509">
        <v>43457785</v>
      </c>
      <c r="G1378" s="507" t="s">
        <v>3440</v>
      </c>
      <c r="H1378" s="507" t="s">
        <v>844</v>
      </c>
      <c r="I1378" s="509" t="s">
        <v>3254</v>
      </c>
      <c r="J1378" s="509" t="s">
        <v>3254</v>
      </c>
      <c r="K1378" s="411">
        <v>1</v>
      </c>
      <c r="L1378" s="412"/>
      <c r="M1378" s="509"/>
      <c r="N1378" s="412">
        <v>1</v>
      </c>
      <c r="O1378" s="412">
        <v>5</v>
      </c>
      <c r="P1378" s="413">
        <v>37500</v>
      </c>
    </row>
    <row r="1379" spans="1:16" ht="36" x14ac:dyDescent="0.2">
      <c r="A1379" s="408" t="s">
        <v>3228</v>
      </c>
      <c r="B1379" s="408" t="s">
        <v>1112</v>
      </c>
      <c r="C1379" s="409" t="s">
        <v>3229</v>
      </c>
      <c r="D1379" s="507" t="s">
        <v>844</v>
      </c>
      <c r="E1379" s="508">
        <v>7500</v>
      </c>
      <c r="F1379" s="509">
        <v>48210278</v>
      </c>
      <c r="G1379" s="507" t="s">
        <v>3441</v>
      </c>
      <c r="H1379" s="507" t="s">
        <v>844</v>
      </c>
      <c r="I1379" s="509" t="s">
        <v>3254</v>
      </c>
      <c r="J1379" s="509" t="s">
        <v>3254</v>
      </c>
      <c r="K1379" s="411">
        <v>1</v>
      </c>
      <c r="L1379" s="412"/>
      <c r="M1379" s="509"/>
      <c r="N1379" s="412">
        <v>1</v>
      </c>
      <c r="O1379" s="412">
        <v>5</v>
      </c>
      <c r="P1379" s="413">
        <v>37500</v>
      </c>
    </row>
    <row r="1380" spans="1:16" ht="36" x14ac:dyDescent="0.2">
      <c r="A1380" s="408" t="s">
        <v>3228</v>
      </c>
      <c r="B1380" s="408" t="s">
        <v>1112</v>
      </c>
      <c r="C1380" s="409" t="s">
        <v>3229</v>
      </c>
      <c r="D1380" s="507" t="s">
        <v>1829</v>
      </c>
      <c r="E1380" s="508">
        <v>4500</v>
      </c>
      <c r="F1380" s="509">
        <v>42346416</v>
      </c>
      <c r="G1380" s="507" t="s">
        <v>3442</v>
      </c>
      <c r="H1380" s="507" t="s">
        <v>1829</v>
      </c>
      <c r="I1380" s="509" t="s">
        <v>3254</v>
      </c>
      <c r="J1380" s="509" t="s">
        <v>3254</v>
      </c>
      <c r="K1380" s="411">
        <v>1</v>
      </c>
      <c r="L1380" s="412"/>
      <c r="M1380" s="509"/>
      <c r="N1380" s="412">
        <v>1</v>
      </c>
      <c r="O1380" s="412">
        <v>5</v>
      </c>
      <c r="P1380" s="413">
        <v>22500</v>
      </c>
    </row>
    <row r="1381" spans="1:16" ht="36" x14ac:dyDescent="0.2">
      <c r="A1381" s="408" t="s">
        <v>3228</v>
      </c>
      <c r="B1381" s="408" t="s">
        <v>1112</v>
      </c>
      <c r="C1381" s="409" t="s">
        <v>3229</v>
      </c>
      <c r="D1381" s="507" t="s">
        <v>2639</v>
      </c>
      <c r="E1381" s="508">
        <v>2000</v>
      </c>
      <c r="F1381" s="509">
        <v>75336280</v>
      </c>
      <c r="G1381" s="507" t="s">
        <v>3443</v>
      </c>
      <c r="H1381" s="507" t="s">
        <v>2639</v>
      </c>
      <c r="I1381" s="410" t="s">
        <v>891</v>
      </c>
      <c r="J1381" s="410" t="s">
        <v>3231</v>
      </c>
      <c r="K1381" s="411">
        <v>1</v>
      </c>
      <c r="L1381" s="412"/>
      <c r="M1381" s="509"/>
      <c r="N1381" s="412">
        <v>1</v>
      </c>
      <c r="O1381" s="412">
        <v>5</v>
      </c>
      <c r="P1381" s="413">
        <v>10000</v>
      </c>
    </row>
    <row r="1382" spans="1:16" ht="36" x14ac:dyDescent="0.2">
      <c r="A1382" s="408" t="s">
        <v>3228</v>
      </c>
      <c r="B1382" s="408" t="s">
        <v>1112</v>
      </c>
      <c r="C1382" s="409" t="s">
        <v>3229</v>
      </c>
      <c r="D1382" s="507" t="s">
        <v>844</v>
      </c>
      <c r="E1382" s="508">
        <v>7500</v>
      </c>
      <c r="F1382" s="509">
        <v>72743410</v>
      </c>
      <c r="G1382" s="507" t="s">
        <v>3444</v>
      </c>
      <c r="H1382" s="507" t="s">
        <v>844</v>
      </c>
      <c r="I1382" s="509" t="s">
        <v>3254</v>
      </c>
      <c r="J1382" s="509" t="s">
        <v>3254</v>
      </c>
      <c r="K1382" s="411">
        <v>1</v>
      </c>
      <c r="L1382" s="412"/>
      <c r="M1382" s="509"/>
      <c r="N1382" s="412">
        <v>1</v>
      </c>
      <c r="O1382" s="412">
        <v>5</v>
      </c>
      <c r="P1382" s="413">
        <v>37500</v>
      </c>
    </row>
    <row r="1383" spans="1:16" ht="36" x14ac:dyDescent="0.2">
      <c r="A1383" s="408" t="s">
        <v>3228</v>
      </c>
      <c r="B1383" s="408" t="s">
        <v>1112</v>
      </c>
      <c r="C1383" s="409" t="s">
        <v>3229</v>
      </c>
      <c r="D1383" s="507" t="s">
        <v>844</v>
      </c>
      <c r="E1383" s="508">
        <v>7500</v>
      </c>
      <c r="F1383" s="509">
        <v>72630850</v>
      </c>
      <c r="G1383" s="507" t="s">
        <v>3445</v>
      </c>
      <c r="H1383" s="507" t="s">
        <v>844</v>
      </c>
      <c r="I1383" s="509" t="s">
        <v>3254</v>
      </c>
      <c r="J1383" s="509" t="s">
        <v>3254</v>
      </c>
      <c r="K1383" s="411">
        <v>1</v>
      </c>
      <c r="L1383" s="412"/>
      <c r="M1383" s="509"/>
      <c r="N1383" s="412">
        <v>1</v>
      </c>
      <c r="O1383" s="412">
        <v>3</v>
      </c>
      <c r="P1383" s="413">
        <v>22500</v>
      </c>
    </row>
    <row r="1384" spans="1:16" ht="36" x14ac:dyDescent="0.2">
      <c r="A1384" s="408" t="s">
        <v>3228</v>
      </c>
      <c r="B1384" s="408" t="s">
        <v>1112</v>
      </c>
      <c r="C1384" s="409" t="s">
        <v>3229</v>
      </c>
      <c r="D1384" s="507" t="s">
        <v>844</v>
      </c>
      <c r="E1384" s="508">
        <v>7500</v>
      </c>
      <c r="F1384" s="509">
        <v>42270540</v>
      </c>
      <c r="G1384" s="507" t="s">
        <v>3446</v>
      </c>
      <c r="H1384" s="507" t="s">
        <v>844</v>
      </c>
      <c r="I1384" s="509" t="s">
        <v>3254</v>
      </c>
      <c r="J1384" s="509" t="s">
        <v>3254</v>
      </c>
      <c r="K1384" s="411">
        <v>1</v>
      </c>
      <c r="L1384" s="412"/>
      <c r="M1384" s="509"/>
      <c r="N1384" s="412">
        <v>1</v>
      </c>
      <c r="O1384" s="412">
        <v>3</v>
      </c>
      <c r="P1384" s="413">
        <v>22500</v>
      </c>
    </row>
    <row r="1385" spans="1:16" ht="36" x14ac:dyDescent="0.2">
      <c r="A1385" s="408" t="s">
        <v>3228</v>
      </c>
      <c r="B1385" s="408" t="s">
        <v>1112</v>
      </c>
      <c r="C1385" s="409" t="s">
        <v>3229</v>
      </c>
      <c r="D1385" s="507" t="s">
        <v>1154</v>
      </c>
      <c r="E1385" s="508">
        <v>4500</v>
      </c>
      <c r="F1385" s="509">
        <v>47189749</v>
      </c>
      <c r="G1385" s="507" t="s">
        <v>3447</v>
      </c>
      <c r="H1385" s="507" t="s">
        <v>1154</v>
      </c>
      <c r="I1385" s="509" t="s">
        <v>3254</v>
      </c>
      <c r="J1385" s="509" t="s">
        <v>3254</v>
      </c>
      <c r="K1385" s="411">
        <v>1</v>
      </c>
      <c r="L1385" s="412"/>
      <c r="M1385" s="509"/>
      <c r="N1385" s="412">
        <v>1</v>
      </c>
      <c r="O1385" s="412">
        <v>5</v>
      </c>
      <c r="P1385" s="413">
        <v>22500</v>
      </c>
    </row>
    <row r="1386" spans="1:16" ht="36" x14ac:dyDescent="0.2">
      <c r="A1386" s="408" t="s">
        <v>3228</v>
      </c>
      <c r="B1386" s="408" t="s">
        <v>1112</v>
      </c>
      <c r="C1386" s="409" t="s">
        <v>3229</v>
      </c>
      <c r="D1386" s="507" t="s">
        <v>1129</v>
      </c>
      <c r="E1386" s="508">
        <v>1500</v>
      </c>
      <c r="F1386" s="509">
        <v>71491066</v>
      </c>
      <c r="G1386" s="507" t="s">
        <v>3448</v>
      </c>
      <c r="H1386" s="507" t="s">
        <v>1129</v>
      </c>
      <c r="I1386" s="410" t="s">
        <v>870</v>
      </c>
      <c r="J1386" s="410" t="s">
        <v>870</v>
      </c>
      <c r="K1386" s="411">
        <v>1</v>
      </c>
      <c r="L1386" s="412"/>
      <c r="M1386" s="509"/>
      <c r="N1386" s="412">
        <v>1</v>
      </c>
      <c r="O1386" s="412">
        <v>3</v>
      </c>
      <c r="P1386" s="413">
        <v>4500</v>
      </c>
    </row>
    <row r="1387" spans="1:16" ht="36" x14ac:dyDescent="0.2">
      <c r="A1387" s="408" t="s">
        <v>3228</v>
      </c>
      <c r="B1387" s="408" t="s">
        <v>1112</v>
      </c>
      <c r="C1387" s="409" t="s">
        <v>3229</v>
      </c>
      <c r="D1387" s="507" t="s">
        <v>1129</v>
      </c>
      <c r="E1387" s="508">
        <v>2500</v>
      </c>
      <c r="F1387" s="509">
        <v>76089847</v>
      </c>
      <c r="G1387" s="507" t="s">
        <v>3449</v>
      </c>
      <c r="H1387" s="507" t="s">
        <v>1129</v>
      </c>
      <c r="I1387" s="410" t="s">
        <v>870</v>
      </c>
      <c r="J1387" s="410" t="s">
        <v>870</v>
      </c>
      <c r="K1387" s="411">
        <v>1</v>
      </c>
      <c r="L1387" s="412"/>
      <c r="M1387" s="509"/>
      <c r="N1387" s="412">
        <v>1</v>
      </c>
      <c r="O1387" s="412">
        <v>3</v>
      </c>
      <c r="P1387" s="413">
        <v>7500</v>
      </c>
    </row>
    <row r="1388" spans="1:16" ht="36" x14ac:dyDescent="0.2">
      <c r="A1388" s="408" t="s">
        <v>3228</v>
      </c>
      <c r="B1388" s="408" t="s">
        <v>1112</v>
      </c>
      <c r="C1388" s="409" t="s">
        <v>3229</v>
      </c>
      <c r="D1388" s="507" t="s">
        <v>844</v>
      </c>
      <c r="E1388" s="508">
        <v>8000</v>
      </c>
      <c r="F1388" s="509">
        <v>45801764</v>
      </c>
      <c r="G1388" s="507" t="s">
        <v>3450</v>
      </c>
      <c r="H1388" s="507" t="s">
        <v>844</v>
      </c>
      <c r="I1388" s="509" t="s">
        <v>3254</v>
      </c>
      <c r="J1388" s="509" t="s">
        <v>3254</v>
      </c>
      <c r="K1388" s="411">
        <v>1</v>
      </c>
      <c r="L1388" s="412"/>
      <c r="M1388" s="509"/>
      <c r="N1388" s="412">
        <v>1</v>
      </c>
      <c r="O1388" s="412">
        <v>2</v>
      </c>
      <c r="P1388" s="413">
        <v>16000</v>
      </c>
    </row>
    <row r="1389" spans="1:16" ht="36" x14ac:dyDescent="0.2">
      <c r="A1389" s="408" t="s">
        <v>3228</v>
      </c>
      <c r="B1389" s="408" t="s">
        <v>1112</v>
      </c>
      <c r="C1389" s="409" t="s">
        <v>3229</v>
      </c>
      <c r="D1389" s="507" t="s">
        <v>844</v>
      </c>
      <c r="E1389" s="508">
        <v>8000</v>
      </c>
      <c r="F1389" s="509">
        <v>71342972</v>
      </c>
      <c r="G1389" s="507" t="s">
        <v>3451</v>
      </c>
      <c r="H1389" s="507" t="s">
        <v>844</v>
      </c>
      <c r="I1389" s="509" t="s">
        <v>3254</v>
      </c>
      <c r="J1389" s="509" t="s">
        <v>3254</v>
      </c>
      <c r="K1389" s="411">
        <v>1</v>
      </c>
      <c r="L1389" s="412"/>
      <c r="M1389" s="509"/>
      <c r="N1389" s="412">
        <v>1</v>
      </c>
      <c r="O1389" s="412">
        <v>2</v>
      </c>
      <c r="P1389" s="413">
        <v>16000</v>
      </c>
    </row>
    <row r="1390" spans="1:16" ht="36" x14ac:dyDescent="0.2">
      <c r="A1390" s="408" t="s">
        <v>3228</v>
      </c>
      <c r="B1390" s="408" t="s">
        <v>1112</v>
      </c>
      <c r="C1390" s="409" t="s">
        <v>3229</v>
      </c>
      <c r="D1390" s="507" t="s">
        <v>844</v>
      </c>
      <c r="E1390" s="508">
        <v>8000</v>
      </c>
      <c r="F1390" s="509">
        <v>70748928</v>
      </c>
      <c r="G1390" s="507" t="s">
        <v>3452</v>
      </c>
      <c r="H1390" s="507" t="s">
        <v>844</v>
      </c>
      <c r="I1390" s="509" t="s">
        <v>3254</v>
      </c>
      <c r="J1390" s="509" t="s">
        <v>3254</v>
      </c>
      <c r="K1390" s="411">
        <v>1</v>
      </c>
      <c r="L1390" s="412"/>
      <c r="M1390" s="509"/>
      <c r="N1390" s="412">
        <v>1</v>
      </c>
      <c r="O1390" s="412">
        <v>2</v>
      </c>
      <c r="P1390" s="413">
        <v>16000</v>
      </c>
    </row>
    <row r="1391" spans="1:16" ht="36" x14ac:dyDescent="0.2">
      <c r="A1391" s="408" t="s">
        <v>3228</v>
      </c>
      <c r="B1391" s="408" t="s">
        <v>1112</v>
      </c>
      <c r="C1391" s="409" t="s">
        <v>3229</v>
      </c>
      <c r="D1391" s="507" t="s">
        <v>844</v>
      </c>
      <c r="E1391" s="508">
        <v>8000</v>
      </c>
      <c r="F1391" s="509">
        <v>45205238</v>
      </c>
      <c r="G1391" s="507" t="s">
        <v>3453</v>
      </c>
      <c r="H1391" s="507" t="s">
        <v>844</v>
      </c>
      <c r="I1391" s="509" t="s">
        <v>3254</v>
      </c>
      <c r="J1391" s="509" t="s">
        <v>3254</v>
      </c>
      <c r="K1391" s="411">
        <v>1</v>
      </c>
      <c r="L1391" s="412"/>
      <c r="M1391" s="509"/>
      <c r="N1391" s="412">
        <v>1</v>
      </c>
      <c r="O1391" s="412">
        <v>2</v>
      </c>
      <c r="P1391" s="413">
        <v>16000</v>
      </c>
    </row>
    <row r="1392" spans="1:16" ht="36" x14ac:dyDescent="0.2">
      <c r="A1392" s="408" t="s">
        <v>3228</v>
      </c>
      <c r="B1392" s="408" t="s">
        <v>1112</v>
      </c>
      <c r="C1392" s="409" t="s">
        <v>3229</v>
      </c>
      <c r="D1392" s="507" t="s">
        <v>844</v>
      </c>
      <c r="E1392" s="508">
        <v>8000</v>
      </c>
      <c r="F1392" s="509">
        <v>70077884</v>
      </c>
      <c r="G1392" s="507" t="s">
        <v>3454</v>
      </c>
      <c r="H1392" s="507" t="s">
        <v>844</v>
      </c>
      <c r="I1392" s="509" t="s">
        <v>3254</v>
      </c>
      <c r="J1392" s="509" t="s">
        <v>3254</v>
      </c>
      <c r="K1392" s="411">
        <v>1</v>
      </c>
      <c r="L1392" s="412"/>
      <c r="M1392" s="509"/>
      <c r="N1392" s="412">
        <v>1</v>
      </c>
      <c r="O1392" s="412">
        <v>2</v>
      </c>
      <c r="P1392" s="413">
        <v>16000</v>
      </c>
    </row>
    <row r="1393" spans="1:16" ht="36" x14ac:dyDescent="0.2">
      <c r="A1393" s="408" t="s">
        <v>3228</v>
      </c>
      <c r="B1393" s="408" t="s">
        <v>1112</v>
      </c>
      <c r="C1393" s="409" t="s">
        <v>3229</v>
      </c>
      <c r="D1393" s="507" t="s">
        <v>1118</v>
      </c>
      <c r="E1393" s="508">
        <v>5000</v>
      </c>
      <c r="F1393" s="509">
        <v>70144204</v>
      </c>
      <c r="G1393" s="507" t="s">
        <v>3455</v>
      </c>
      <c r="H1393" s="507" t="s">
        <v>1118</v>
      </c>
      <c r="I1393" s="509" t="s">
        <v>3254</v>
      </c>
      <c r="J1393" s="509" t="s">
        <v>3254</v>
      </c>
      <c r="K1393" s="411">
        <v>1</v>
      </c>
      <c r="L1393" s="412"/>
      <c r="M1393" s="509"/>
      <c r="N1393" s="412">
        <v>1</v>
      </c>
      <c r="O1393" s="412">
        <v>2</v>
      </c>
      <c r="P1393" s="413">
        <v>10000</v>
      </c>
    </row>
    <row r="1394" spans="1:16" ht="36" x14ac:dyDescent="0.2">
      <c r="A1394" s="408" t="s">
        <v>3228</v>
      </c>
      <c r="B1394" s="408" t="s">
        <v>1112</v>
      </c>
      <c r="C1394" s="409" t="s">
        <v>3229</v>
      </c>
      <c r="D1394" s="507" t="s">
        <v>1118</v>
      </c>
      <c r="E1394" s="508">
        <v>5000</v>
      </c>
      <c r="F1394" s="509">
        <v>72079432</v>
      </c>
      <c r="G1394" s="507" t="s">
        <v>3456</v>
      </c>
      <c r="H1394" s="507" t="s">
        <v>1118</v>
      </c>
      <c r="I1394" s="509" t="s">
        <v>3254</v>
      </c>
      <c r="J1394" s="509" t="s">
        <v>3254</v>
      </c>
      <c r="K1394" s="411">
        <v>1</v>
      </c>
      <c r="L1394" s="412"/>
      <c r="M1394" s="509"/>
      <c r="N1394" s="412">
        <v>1</v>
      </c>
      <c r="O1394" s="412">
        <v>2</v>
      </c>
      <c r="P1394" s="413">
        <v>10000</v>
      </c>
    </row>
    <row r="1395" spans="1:16" ht="36" x14ac:dyDescent="0.2">
      <c r="A1395" s="408" t="s">
        <v>3228</v>
      </c>
      <c r="B1395" s="408" t="s">
        <v>1112</v>
      </c>
      <c r="C1395" s="409" t="s">
        <v>3229</v>
      </c>
      <c r="D1395" s="507" t="s">
        <v>1118</v>
      </c>
      <c r="E1395" s="508">
        <v>5000</v>
      </c>
      <c r="F1395" s="509">
        <v>40015387</v>
      </c>
      <c r="G1395" s="507" t="s">
        <v>3457</v>
      </c>
      <c r="H1395" s="507" t="s">
        <v>1118</v>
      </c>
      <c r="I1395" s="509" t="s">
        <v>3254</v>
      </c>
      <c r="J1395" s="509" t="s">
        <v>3254</v>
      </c>
      <c r="K1395" s="411">
        <v>1</v>
      </c>
      <c r="L1395" s="412"/>
      <c r="M1395" s="509"/>
      <c r="N1395" s="412">
        <v>1</v>
      </c>
      <c r="O1395" s="412">
        <v>2</v>
      </c>
      <c r="P1395" s="413">
        <v>10000</v>
      </c>
    </row>
    <row r="1396" spans="1:16" ht="36" x14ac:dyDescent="0.2">
      <c r="A1396" s="408" t="s">
        <v>3228</v>
      </c>
      <c r="B1396" s="408" t="s">
        <v>1112</v>
      </c>
      <c r="C1396" s="409" t="s">
        <v>3229</v>
      </c>
      <c r="D1396" s="507" t="s">
        <v>1118</v>
      </c>
      <c r="E1396" s="508">
        <v>4500</v>
      </c>
      <c r="F1396" s="509">
        <v>48211491</v>
      </c>
      <c r="G1396" s="507" t="s">
        <v>3458</v>
      </c>
      <c r="H1396" s="507" t="s">
        <v>1118</v>
      </c>
      <c r="I1396" s="509" t="s">
        <v>3254</v>
      </c>
      <c r="J1396" s="509" t="s">
        <v>3254</v>
      </c>
      <c r="K1396" s="411">
        <v>1</v>
      </c>
      <c r="L1396" s="412"/>
      <c r="M1396" s="509"/>
      <c r="N1396" s="412">
        <v>1</v>
      </c>
      <c r="O1396" s="412">
        <v>2</v>
      </c>
      <c r="P1396" s="413">
        <v>9000</v>
      </c>
    </row>
    <row r="1397" spans="1:16" ht="36" x14ac:dyDescent="0.2">
      <c r="A1397" s="408" t="s">
        <v>3228</v>
      </c>
      <c r="B1397" s="408" t="s">
        <v>1112</v>
      </c>
      <c r="C1397" s="409" t="s">
        <v>3229</v>
      </c>
      <c r="D1397" s="507" t="s">
        <v>1118</v>
      </c>
      <c r="E1397" s="508">
        <v>4500</v>
      </c>
      <c r="F1397" s="509">
        <v>42712740</v>
      </c>
      <c r="G1397" s="507" t="s">
        <v>3459</v>
      </c>
      <c r="H1397" s="507" t="s">
        <v>1118</v>
      </c>
      <c r="I1397" s="509" t="s">
        <v>3254</v>
      </c>
      <c r="J1397" s="509" t="s">
        <v>3254</v>
      </c>
      <c r="K1397" s="411">
        <v>1</v>
      </c>
      <c r="L1397" s="412"/>
      <c r="M1397" s="509"/>
      <c r="N1397" s="412">
        <v>1</v>
      </c>
      <c r="O1397" s="412">
        <v>2</v>
      </c>
      <c r="P1397" s="413">
        <v>9000</v>
      </c>
    </row>
    <row r="1398" spans="1:16" ht="36" x14ac:dyDescent="0.2">
      <c r="A1398" s="408" t="s">
        <v>3228</v>
      </c>
      <c r="B1398" s="408" t="s">
        <v>1112</v>
      </c>
      <c r="C1398" s="409" t="s">
        <v>3229</v>
      </c>
      <c r="D1398" s="507" t="s">
        <v>1118</v>
      </c>
      <c r="E1398" s="508">
        <v>4500</v>
      </c>
      <c r="F1398" s="509">
        <v>43974013</v>
      </c>
      <c r="G1398" s="507" t="s">
        <v>3460</v>
      </c>
      <c r="H1398" s="507" t="s">
        <v>1118</v>
      </c>
      <c r="I1398" s="509" t="s">
        <v>3254</v>
      </c>
      <c r="J1398" s="509" t="s">
        <v>3254</v>
      </c>
      <c r="K1398" s="411">
        <v>1</v>
      </c>
      <c r="L1398" s="412"/>
      <c r="M1398" s="509"/>
      <c r="N1398" s="412">
        <v>1</v>
      </c>
      <c r="O1398" s="412">
        <v>2</v>
      </c>
      <c r="P1398" s="413">
        <v>9000</v>
      </c>
    </row>
    <row r="1399" spans="1:16" ht="36" x14ac:dyDescent="0.2">
      <c r="A1399" s="408" t="s">
        <v>3228</v>
      </c>
      <c r="B1399" s="408" t="s">
        <v>1112</v>
      </c>
      <c r="C1399" s="409" t="s">
        <v>3229</v>
      </c>
      <c r="D1399" s="507" t="s">
        <v>1118</v>
      </c>
      <c r="E1399" s="508">
        <v>4500</v>
      </c>
      <c r="F1399" s="509">
        <v>72701858</v>
      </c>
      <c r="G1399" s="507" t="s">
        <v>3461</v>
      </c>
      <c r="H1399" s="507" t="s">
        <v>1118</v>
      </c>
      <c r="I1399" s="509" t="s">
        <v>3254</v>
      </c>
      <c r="J1399" s="509" t="s">
        <v>3254</v>
      </c>
      <c r="K1399" s="411">
        <v>1</v>
      </c>
      <c r="L1399" s="412"/>
      <c r="M1399" s="509"/>
      <c r="N1399" s="412">
        <v>1</v>
      </c>
      <c r="O1399" s="412">
        <v>2</v>
      </c>
      <c r="P1399" s="413">
        <v>9000</v>
      </c>
    </row>
    <row r="1400" spans="1:16" ht="36" x14ac:dyDescent="0.2">
      <c r="A1400" s="408" t="s">
        <v>3228</v>
      </c>
      <c r="B1400" s="408" t="s">
        <v>1112</v>
      </c>
      <c r="C1400" s="409" t="s">
        <v>3229</v>
      </c>
      <c r="D1400" s="507" t="s">
        <v>1118</v>
      </c>
      <c r="E1400" s="508">
        <v>4500</v>
      </c>
      <c r="F1400" s="509">
        <v>43743644</v>
      </c>
      <c r="G1400" s="507" t="s">
        <v>3462</v>
      </c>
      <c r="H1400" s="507" t="s">
        <v>1118</v>
      </c>
      <c r="I1400" s="509" t="s">
        <v>3254</v>
      </c>
      <c r="J1400" s="509" t="s">
        <v>3254</v>
      </c>
      <c r="K1400" s="411">
        <v>1</v>
      </c>
      <c r="L1400" s="412"/>
      <c r="M1400" s="509"/>
      <c r="N1400" s="412">
        <v>1</v>
      </c>
      <c r="O1400" s="412">
        <v>2</v>
      </c>
      <c r="P1400" s="413">
        <v>9000</v>
      </c>
    </row>
    <row r="1401" spans="1:16" ht="36" x14ac:dyDescent="0.2">
      <c r="A1401" s="408" t="s">
        <v>3228</v>
      </c>
      <c r="B1401" s="408" t="s">
        <v>1112</v>
      </c>
      <c r="C1401" s="409" t="s">
        <v>3229</v>
      </c>
      <c r="D1401" s="507" t="s">
        <v>1118</v>
      </c>
      <c r="E1401" s="508">
        <v>4500</v>
      </c>
      <c r="F1401" s="509">
        <v>71297185</v>
      </c>
      <c r="G1401" s="507" t="s">
        <v>3463</v>
      </c>
      <c r="H1401" s="507" t="s">
        <v>1118</v>
      </c>
      <c r="I1401" s="509" t="s">
        <v>3254</v>
      </c>
      <c r="J1401" s="509" t="s">
        <v>3254</v>
      </c>
      <c r="K1401" s="411">
        <v>1</v>
      </c>
      <c r="L1401" s="412"/>
      <c r="M1401" s="509"/>
      <c r="N1401" s="412">
        <v>1</v>
      </c>
      <c r="O1401" s="412">
        <v>2</v>
      </c>
      <c r="P1401" s="413">
        <v>9000</v>
      </c>
    </row>
    <row r="1402" spans="1:16" ht="36" x14ac:dyDescent="0.2">
      <c r="A1402" s="408" t="s">
        <v>3228</v>
      </c>
      <c r="B1402" s="408" t="s">
        <v>1112</v>
      </c>
      <c r="C1402" s="409" t="s">
        <v>3229</v>
      </c>
      <c r="D1402" s="507" t="s">
        <v>1118</v>
      </c>
      <c r="E1402" s="508">
        <v>4500</v>
      </c>
      <c r="F1402" s="509">
        <v>44925712</v>
      </c>
      <c r="G1402" s="507" t="s">
        <v>3464</v>
      </c>
      <c r="H1402" s="507" t="s">
        <v>1118</v>
      </c>
      <c r="I1402" s="509" t="s">
        <v>3254</v>
      </c>
      <c r="J1402" s="509" t="s">
        <v>3254</v>
      </c>
      <c r="K1402" s="411">
        <v>1</v>
      </c>
      <c r="L1402" s="412"/>
      <c r="M1402" s="509"/>
      <c r="N1402" s="412">
        <v>1</v>
      </c>
      <c r="O1402" s="412">
        <v>2</v>
      </c>
      <c r="P1402" s="413">
        <v>9000</v>
      </c>
    </row>
    <row r="1403" spans="1:16" ht="36" x14ac:dyDescent="0.2">
      <c r="A1403" s="408" t="s">
        <v>3228</v>
      </c>
      <c r="B1403" s="408" t="s">
        <v>1112</v>
      </c>
      <c r="C1403" s="409" t="s">
        <v>3229</v>
      </c>
      <c r="D1403" s="507" t="s">
        <v>1118</v>
      </c>
      <c r="E1403" s="508">
        <v>4500</v>
      </c>
      <c r="F1403" s="509">
        <v>40043122</v>
      </c>
      <c r="G1403" s="507" t="s">
        <v>3465</v>
      </c>
      <c r="H1403" s="507" t="s">
        <v>1118</v>
      </c>
      <c r="I1403" s="509" t="s">
        <v>3254</v>
      </c>
      <c r="J1403" s="509" t="s">
        <v>3254</v>
      </c>
      <c r="K1403" s="411">
        <v>1</v>
      </c>
      <c r="L1403" s="412"/>
      <c r="M1403" s="509"/>
      <c r="N1403" s="412">
        <v>1</v>
      </c>
      <c r="O1403" s="412">
        <v>2</v>
      </c>
      <c r="P1403" s="413">
        <v>9000</v>
      </c>
    </row>
    <row r="1404" spans="1:16" ht="36" x14ac:dyDescent="0.2">
      <c r="A1404" s="408" t="s">
        <v>3228</v>
      </c>
      <c r="B1404" s="408" t="s">
        <v>1112</v>
      </c>
      <c r="C1404" s="409" t="s">
        <v>3229</v>
      </c>
      <c r="D1404" s="507" t="s">
        <v>1829</v>
      </c>
      <c r="E1404" s="508">
        <v>4500</v>
      </c>
      <c r="F1404" s="509">
        <v>44175498</v>
      </c>
      <c r="G1404" s="507" t="s">
        <v>3466</v>
      </c>
      <c r="H1404" s="507" t="s">
        <v>1829</v>
      </c>
      <c r="I1404" s="509" t="s">
        <v>3254</v>
      </c>
      <c r="J1404" s="509" t="s">
        <v>3254</v>
      </c>
      <c r="K1404" s="411">
        <v>1</v>
      </c>
      <c r="L1404" s="412"/>
      <c r="M1404" s="509"/>
      <c r="N1404" s="412">
        <v>1</v>
      </c>
      <c r="O1404" s="412">
        <v>2</v>
      </c>
      <c r="P1404" s="413">
        <v>9000</v>
      </c>
    </row>
    <row r="1405" spans="1:16" ht="36" x14ac:dyDescent="0.2">
      <c r="A1405" s="408" t="s">
        <v>3228</v>
      </c>
      <c r="B1405" s="408" t="s">
        <v>1112</v>
      </c>
      <c r="C1405" s="409" t="s">
        <v>3229</v>
      </c>
      <c r="D1405" s="507" t="s">
        <v>3467</v>
      </c>
      <c r="E1405" s="508">
        <v>4500</v>
      </c>
      <c r="F1405" s="509">
        <v>46808511</v>
      </c>
      <c r="G1405" s="507" t="s">
        <v>3098</v>
      </c>
      <c r="H1405" s="507" t="s">
        <v>3467</v>
      </c>
      <c r="I1405" s="509" t="s">
        <v>3254</v>
      </c>
      <c r="J1405" s="509" t="s">
        <v>3254</v>
      </c>
      <c r="K1405" s="411">
        <v>1</v>
      </c>
      <c r="L1405" s="412"/>
      <c r="M1405" s="509"/>
      <c r="N1405" s="412">
        <v>1</v>
      </c>
      <c r="O1405" s="412">
        <v>2</v>
      </c>
      <c r="P1405" s="413">
        <v>9000</v>
      </c>
    </row>
    <row r="1406" spans="1:16" ht="36" x14ac:dyDescent="0.2">
      <c r="A1406" s="408" t="s">
        <v>3228</v>
      </c>
      <c r="B1406" s="408" t="s">
        <v>1112</v>
      </c>
      <c r="C1406" s="409" t="s">
        <v>3229</v>
      </c>
      <c r="D1406" s="507" t="s">
        <v>1129</v>
      </c>
      <c r="E1406" s="508">
        <v>2500</v>
      </c>
      <c r="F1406" s="509">
        <v>71043530</v>
      </c>
      <c r="G1406" s="507" t="s">
        <v>3468</v>
      </c>
      <c r="H1406" s="507" t="s">
        <v>1129</v>
      </c>
      <c r="I1406" s="410" t="s">
        <v>870</v>
      </c>
      <c r="J1406" s="410" t="s">
        <v>870</v>
      </c>
      <c r="K1406" s="411">
        <v>1</v>
      </c>
      <c r="L1406" s="412"/>
      <c r="M1406" s="509"/>
      <c r="N1406" s="412">
        <v>1</v>
      </c>
      <c r="O1406" s="412">
        <v>2</v>
      </c>
      <c r="P1406" s="413">
        <v>5000</v>
      </c>
    </row>
    <row r="1407" spans="1:16" ht="36" x14ac:dyDescent="0.2">
      <c r="A1407" s="408" t="s">
        <v>3228</v>
      </c>
      <c r="B1407" s="408" t="s">
        <v>1112</v>
      </c>
      <c r="C1407" s="409" t="s">
        <v>3229</v>
      </c>
      <c r="D1407" s="507" t="s">
        <v>1129</v>
      </c>
      <c r="E1407" s="508">
        <v>2500</v>
      </c>
      <c r="F1407" s="509">
        <v>70763792</v>
      </c>
      <c r="G1407" s="507" t="s">
        <v>3469</v>
      </c>
      <c r="H1407" s="507" t="s">
        <v>1129</v>
      </c>
      <c r="I1407" s="410" t="s">
        <v>870</v>
      </c>
      <c r="J1407" s="410" t="s">
        <v>870</v>
      </c>
      <c r="K1407" s="411">
        <v>1</v>
      </c>
      <c r="L1407" s="412"/>
      <c r="M1407" s="509"/>
      <c r="N1407" s="412">
        <v>1</v>
      </c>
      <c r="O1407" s="412">
        <v>2</v>
      </c>
      <c r="P1407" s="413">
        <v>5000</v>
      </c>
    </row>
    <row r="1408" spans="1:16" ht="36" x14ac:dyDescent="0.2">
      <c r="A1408" s="408" t="s">
        <v>3228</v>
      </c>
      <c r="B1408" s="408" t="s">
        <v>1112</v>
      </c>
      <c r="C1408" s="409" t="s">
        <v>3229</v>
      </c>
      <c r="D1408" s="507" t="s">
        <v>1129</v>
      </c>
      <c r="E1408" s="508">
        <v>2500</v>
      </c>
      <c r="F1408" s="509">
        <v>45993888</v>
      </c>
      <c r="G1408" s="507" t="s">
        <v>3470</v>
      </c>
      <c r="H1408" s="507" t="s">
        <v>1129</v>
      </c>
      <c r="I1408" s="410" t="s">
        <v>870</v>
      </c>
      <c r="J1408" s="410" t="s">
        <v>870</v>
      </c>
      <c r="K1408" s="411">
        <v>1</v>
      </c>
      <c r="L1408" s="412"/>
      <c r="M1408" s="509"/>
      <c r="N1408" s="412">
        <v>1</v>
      </c>
      <c r="O1408" s="412">
        <v>2</v>
      </c>
      <c r="P1408" s="413">
        <v>5000</v>
      </c>
    </row>
    <row r="1409" spans="1:16" ht="36" x14ac:dyDescent="0.2">
      <c r="A1409" s="408" t="s">
        <v>3228</v>
      </c>
      <c r="B1409" s="408" t="s">
        <v>1112</v>
      </c>
      <c r="C1409" s="409" t="s">
        <v>3229</v>
      </c>
      <c r="D1409" s="507" t="s">
        <v>1129</v>
      </c>
      <c r="E1409" s="508">
        <v>2500</v>
      </c>
      <c r="F1409" s="509">
        <v>48205426</v>
      </c>
      <c r="G1409" s="507" t="s">
        <v>3471</v>
      </c>
      <c r="H1409" s="507" t="s">
        <v>1129</v>
      </c>
      <c r="I1409" s="410" t="s">
        <v>870</v>
      </c>
      <c r="J1409" s="410" t="s">
        <v>870</v>
      </c>
      <c r="K1409" s="411">
        <v>1</v>
      </c>
      <c r="L1409" s="412"/>
      <c r="M1409" s="509"/>
      <c r="N1409" s="412">
        <v>1</v>
      </c>
      <c r="O1409" s="412">
        <v>2</v>
      </c>
      <c r="P1409" s="413">
        <v>5000</v>
      </c>
    </row>
    <row r="1410" spans="1:16" ht="36" x14ac:dyDescent="0.2">
      <c r="A1410" s="408" t="s">
        <v>3228</v>
      </c>
      <c r="B1410" s="408" t="s">
        <v>1112</v>
      </c>
      <c r="C1410" s="409" t="s">
        <v>3229</v>
      </c>
      <c r="D1410" s="507" t="s">
        <v>1129</v>
      </c>
      <c r="E1410" s="508">
        <v>2500</v>
      </c>
      <c r="F1410" s="509">
        <v>42581231</v>
      </c>
      <c r="G1410" s="507" t="s">
        <v>3472</v>
      </c>
      <c r="H1410" s="507" t="s">
        <v>1129</v>
      </c>
      <c r="I1410" s="410" t="s">
        <v>870</v>
      </c>
      <c r="J1410" s="410" t="s">
        <v>870</v>
      </c>
      <c r="K1410" s="411">
        <v>1</v>
      </c>
      <c r="L1410" s="412"/>
      <c r="M1410" s="509"/>
      <c r="N1410" s="412">
        <v>1</v>
      </c>
      <c r="O1410" s="412">
        <v>2</v>
      </c>
      <c r="P1410" s="413">
        <v>5000</v>
      </c>
    </row>
    <row r="1411" spans="1:16" ht="36" x14ac:dyDescent="0.2">
      <c r="A1411" s="408" t="s">
        <v>3228</v>
      </c>
      <c r="B1411" s="408" t="s">
        <v>1112</v>
      </c>
      <c r="C1411" s="409" t="s">
        <v>3229</v>
      </c>
      <c r="D1411" s="507" t="s">
        <v>1129</v>
      </c>
      <c r="E1411" s="508">
        <v>2500</v>
      </c>
      <c r="F1411" s="509">
        <v>41958209</v>
      </c>
      <c r="G1411" s="507" t="s">
        <v>3473</v>
      </c>
      <c r="H1411" s="507" t="s">
        <v>1129</v>
      </c>
      <c r="I1411" s="410" t="s">
        <v>870</v>
      </c>
      <c r="J1411" s="410" t="s">
        <v>870</v>
      </c>
      <c r="K1411" s="411">
        <v>1</v>
      </c>
      <c r="L1411" s="412"/>
      <c r="M1411" s="509"/>
      <c r="N1411" s="412">
        <v>1</v>
      </c>
      <c r="O1411" s="412">
        <v>2</v>
      </c>
      <c r="P1411" s="413">
        <v>5000</v>
      </c>
    </row>
    <row r="1412" spans="1:16" ht="36" x14ac:dyDescent="0.2">
      <c r="A1412" s="408" t="s">
        <v>3228</v>
      </c>
      <c r="B1412" s="408" t="s">
        <v>1112</v>
      </c>
      <c r="C1412" s="409" t="s">
        <v>3229</v>
      </c>
      <c r="D1412" s="507" t="s">
        <v>1129</v>
      </c>
      <c r="E1412" s="508">
        <v>2500</v>
      </c>
      <c r="F1412" s="509">
        <v>47583381</v>
      </c>
      <c r="G1412" s="507" t="s">
        <v>3474</v>
      </c>
      <c r="H1412" s="507" t="s">
        <v>1129</v>
      </c>
      <c r="I1412" s="410" t="s">
        <v>870</v>
      </c>
      <c r="J1412" s="410" t="s">
        <v>870</v>
      </c>
      <c r="K1412" s="411">
        <v>1</v>
      </c>
      <c r="L1412" s="412"/>
      <c r="M1412" s="509"/>
      <c r="N1412" s="412">
        <v>1</v>
      </c>
      <c r="O1412" s="412">
        <v>2</v>
      </c>
      <c r="P1412" s="413">
        <v>5000</v>
      </c>
    </row>
    <row r="1413" spans="1:16" ht="36" x14ac:dyDescent="0.2">
      <c r="A1413" s="408" t="s">
        <v>3228</v>
      </c>
      <c r="B1413" s="408" t="s">
        <v>1112</v>
      </c>
      <c r="C1413" s="409" t="s">
        <v>3229</v>
      </c>
      <c r="D1413" s="507" t="s">
        <v>1129</v>
      </c>
      <c r="E1413" s="508">
        <v>2500</v>
      </c>
      <c r="F1413" s="509">
        <v>42054065</v>
      </c>
      <c r="G1413" s="507" t="s">
        <v>3475</v>
      </c>
      <c r="H1413" s="507" t="s">
        <v>1129</v>
      </c>
      <c r="I1413" s="410" t="s">
        <v>870</v>
      </c>
      <c r="J1413" s="410" t="s">
        <v>870</v>
      </c>
      <c r="K1413" s="411">
        <v>1</v>
      </c>
      <c r="L1413" s="412"/>
      <c r="M1413" s="509"/>
      <c r="N1413" s="412">
        <v>1</v>
      </c>
      <c r="O1413" s="412">
        <v>2</v>
      </c>
      <c r="P1413" s="413">
        <v>5000</v>
      </c>
    </row>
    <row r="1414" spans="1:16" ht="36" x14ac:dyDescent="0.2">
      <c r="A1414" s="408" t="s">
        <v>3228</v>
      </c>
      <c r="B1414" s="408" t="s">
        <v>1112</v>
      </c>
      <c r="C1414" s="409" t="s">
        <v>3229</v>
      </c>
      <c r="D1414" s="507" t="s">
        <v>1129</v>
      </c>
      <c r="E1414" s="508">
        <v>2500</v>
      </c>
      <c r="F1414" s="509">
        <v>42301512</v>
      </c>
      <c r="G1414" s="507" t="s">
        <v>3476</v>
      </c>
      <c r="H1414" s="507" t="s">
        <v>1129</v>
      </c>
      <c r="I1414" s="410" t="s">
        <v>870</v>
      </c>
      <c r="J1414" s="410" t="s">
        <v>870</v>
      </c>
      <c r="K1414" s="411">
        <v>1</v>
      </c>
      <c r="L1414" s="412"/>
      <c r="M1414" s="509"/>
      <c r="N1414" s="412">
        <v>1</v>
      </c>
      <c r="O1414" s="412">
        <v>2</v>
      </c>
      <c r="P1414" s="413">
        <v>5000</v>
      </c>
    </row>
    <row r="1415" spans="1:16" ht="36" x14ac:dyDescent="0.2">
      <c r="A1415" s="408" t="s">
        <v>3228</v>
      </c>
      <c r="B1415" s="408" t="s">
        <v>1112</v>
      </c>
      <c r="C1415" s="409" t="s">
        <v>3229</v>
      </c>
      <c r="D1415" s="507" t="s">
        <v>1129</v>
      </c>
      <c r="E1415" s="508">
        <v>2500</v>
      </c>
      <c r="F1415" s="509">
        <v>43146539</v>
      </c>
      <c r="G1415" s="507" t="s">
        <v>3477</v>
      </c>
      <c r="H1415" s="507" t="s">
        <v>1129</v>
      </c>
      <c r="I1415" s="410" t="s">
        <v>870</v>
      </c>
      <c r="J1415" s="410" t="s">
        <v>870</v>
      </c>
      <c r="K1415" s="411">
        <v>1</v>
      </c>
      <c r="L1415" s="412"/>
      <c r="M1415" s="509"/>
      <c r="N1415" s="412">
        <v>1</v>
      </c>
      <c r="O1415" s="412">
        <v>2</v>
      </c>
      <c r="P1415" s="413">
        <v>5000</v>
      </c>
    </row>
    <row r="1416" spans="1:16" ht="36" x14ac:dyDescent="0.2">
      <c r="A1416" s="408" t="s">
        <v>3228</v>
      </c>
      <c r="B1416" s="408" t="s">
        <v>1112</v>
      </c>
      <c r="C1416" s="409" t="s">
        <v>3229</v>
      </c>
      <c r="D1416" s="507" t="s">
        <v>1129</v>
      </c>
      <c r="E1416" s="508">
        <v>2500</v>
      </c>
      <c r="F1416" s="509">
        <v>31032860</v>
      </c>
      <c r="G1416" s="507" t="s">
        <v>3478</v>
      </c>
      <c r="H1416" s="507" t="s">
        <v>1129</v>
      </c>
      <c r="I1416" s="410" t="s">
        <v>870</v>
      </c>
      <c r="J1416" s="410" t="s">
        <v>870</v>
      </c>
      <c r="K1416" s="411">
        <v>1</v>
      </c>
      <c r="L1416" s="412"/>
      <c r="M1416" s="509"/>
      <c r="N1416" s="412">
        <v>1</v>
      </c>
      <c r="O1416" s="412">
        <v>2</v>
      </c>
      <c r="P1416" s="413">
        <v>5000</v>
      </c>
    </row>
    <row r="1417" spans="1:16" ht="36" x14ac:dyDescent="0.2">
      <c r="A1417" s="408" t="s">
        <v>3228</v>
      </c>
      <c r="B1417" s="408" t="s">
        <v>1112</v>
      </c>
      <c r="C1417" s="409" t="s">
        <v>3229</v>
      </c>
      <c r="D1417" s="507" t="s">
        <v>1129</v>
      </c>
      <c r="E1417" s="508">
        <v>2500</v>
      </c>
      <c r="F1417" s="509">
        <v>47724603</v>
      </c>
      <c r="G1417" s="507" t="s">
        <v>3479</v>
      </c>
      <c r="H1417" s="507" t="s">
        <v>1129</v>
      </c>
      <c r="I1417" s="410" t="s">
        <v>870</v>
      </c>
      <c r="J1417" s="410" t="s">
        <v>870</v>
      </c>
      <c r="K1417" s="411">
        <v>1</v>
      </c>
      <c r="L1417" s="412"/>
      <c r="M1417" s="509"/>
      <c r="N1417" s="412">
        <v>1</v>
      </c>
      <c r="O1417" s="412">
        <v>2</v>
      </c>
      <c r="P1417" s="413">
        <v>5000</v>
      </c>
    </row>
    <row r="1418" spans="1:16" ht="36" x14ac:dyDescent="0.2">
      <c r="A1418" s="408" t="s">
        <v>3228</v>
      </c>
      <c r="B1418" s="408" t="s">
        <v>1112</v>
      </c>
      <c r="C1418" s="409" t="s">
        <v>3229</v>
      </c>
      <c r="D1418" s="507" t="s">
        <v>1721</v>
      </c>
      <c r="E1418" s="508">
        <v>2500</v>
      </c>
      <c r="F1418" s="509">
        <v>46947265</v>
      </c>
      <c r="G1418" s="507" t="s">
        <v>3480</v>
      </c>
      <c r="H1418" s="507" t="s">
        <v>1721</v>
      </c>
      <c r="I1418" s="410" t="s">
        <v>870</v>
      </c>
      <c r="J1418" s="410" t="s">
        <v>870</v>
      </c>
      <c r="K1418" s="411">
        <v>1</v>
      </c>
      <c r="L1418" s="412"/>
      <c r="M1418" s="509"/>
      <c r="N1418" s="412">
        <v>1</v>
      </c>
      <c r="O1418" s="412">
        <v>2</v>
      </c>
      <c r="P1418" s="413">
        <v>5000</v>
      </c>
    </row>
    <row r="1419" spans="1:16" ht="36" x14ac:dyDescent="0.2">
      <c r="A1419" s="408" t="s">
        <v>3228</v>
      </c>
      <c r="B1419" s="408" t="s">
        <v>1112</v>
      </c>
      <c r="C1419" s="409" t="s">
        <v>3229</v>
      </c>
      <c r="D1419" s="507" t="s">
        <v>1721</v>
      </c>
      <c r="E1419" s="508">
        <v>2500</v>
      </c>
      <c r="F1419" s="509">
        <v>47138377</v>
      </c>
      <c r="G1419" s="507" t="s">
        <v>3481</v>
      </c>
      <c r="H1419" s="507" t="s">
        <v>1721</v>
      </c>
      <c r="I1419" s="410" t="s">
        <v>870</v>
      </c>
      <c r="J1419" s="410" t="s">
        <v>870</v>
      </c>
      <c r="K1419" s="411">
        <v>1</v>
      </c>
      <c r="L1419" s="412"/>
      <c r="M1419" s="509"/>
      <c r="N1419" s="412">
        <v>1</v>
      </c>
      <c r="O1419" s="412">
        <v>2</v>
      </c>
      <c r="P1419" s="413">
        <v>5000</v>
      </c>
    </row>
    <row r="1420" spans="1:16" ht="36" x14ac:dyDescent="0.2">
      <c r="A1420" s="408" t="s">
        <v>3228</v>
      </c>
      <c r="B1420" s="408" t="s">
        <v>1112</v>
      </c>
      <c r="C1420" s="409" t="s">
        <v>3229</v>
      </c>
      <c r="D1420" s="507" t="s">
        <v>3482</v>
      </c>
      <c r="E1420" s="508">
        <v>1550</v>
      </c>
      <c r="F1420" s="509">
        <v>41885455</v>
      </c>
      <c r="G1420" s="507" t="s">
        <v>3483</v>
      </c>
      <c r="H1420" s="507" t="s">
        <v>3482</v>
      </c>
      <c r="I1420" s="410" t="s">
        <v>891</v>
      </c>
      <c r="J1420" s="410" t="s">
        <v>3231</v>
      </c>
      <c r="K1420" s="411">
        <v>1</v>
      </c>
      <c r="L1420" s="412"/>
      <c r="M1420" s="509"/>
      <c r="N1420" s="412">
        <v>1</v>
      </c>
      <c r="O1420" s="412">
        <v>2</v>
      </c>
      <c r="P1420" s="413">
        <v>3100</v>
      </c>
    </row>
    <row r="1421" spans="1:16" ht="36" x14ac:dyDescent="0.2">
      <c r="A1421" s="408" t="s">
        <v>3228</v>
      </c>
      <c r="B1421" s="408" t="s">
        <v>1112</v>
      </c>
      <c r="C1421" s="409" t="s">
        <v>3229</v>
      </c>
      <c r="D1421" s="507" t="s">
        <v>3482</v>
      </c>
      <c r="E1421" s="508">
        <v>1550</v>
      </c>
      <c r="F1421" s="509">
        <v>6675814</v>
      </c>
      <c r="G1421" s="507" t="s">
        <v>3484</v>
      </c>
      <c r="H1421" s="507" t="s">
        <v>3482</v>
      </c>
      <c r="I1421" s="410" t="s">
        <v>891</v>
      </c>
      <c r="J1421" s="410" t="s">
        <v>3231</v>
      </c>
      <c r="K1421" s="411">
        <v>1</v>
      </c>
      <c r="L1421" s="412"/>
      <c r="M1421" s="509"/>
      <c r="N1421" s="412">
        <v>1</v>
      </c>
      <c r="O1421" s="412">
        <v>2</v>
      </c>
      <c r="P1421" s="413">
        <v>3100</v>
      </c>
    </row>
    <row r="1422" spans="1:16" ht="36" x14ac:dyDescent="0.2">
      <c r="A1422" s="408" t="s">
        <v>3228</v>
      </c>
      <c r="B1422" s="408" t="s">
        <v>1112</v>
      </c>
      <c r="C1422" s="409" t="s">
        <v>3229</v>
      </c>
      <c r="D1422" s="507" t="s">
        <v>3482</v>
      </c>
      <c r="E1422" s="508">
        <v>1550</v>
      </c>
      <c r="F1422" s="509">
        <v>6802185</v>
      </c>
      <c r="G1422" s="507" t="s">
        <v>3485</v>
      </c>
      <c r="H1422" s="507" t="s">
        <v>3482</v>
      </c>
      <c r="I1422" s="410" t="s">
        <v>891</v>
      </c>
      <c r="J1422" s="410" t="s">
        <v>3231</v>
      </c>
      <c r="K1422" s="411">
        <v>1</v>
      </c>
      <c r="L1422" s="412"/>
      <c r="M1422" s="509"/>
      <c r="N1422" s="412">
        <v>1</v>
      </c>
      <c r="O1422" s="412">
        <v>2</v>
      </c>
      <c r="P1422" s="413">
        <v>3100</v>
      </c>
    </row>
    <row r="1423" spans="1:16" ht="36" x14ac:dyDescent="0.2">
      <c r="A1423" s="408" t="s">
        <v>3228</v>
      </c>
      <c r="B1423" s="408" t="s">
        <v>1112</v>
      </c>
      <c r="C1423" s="409" t="s">
        <v>3229</v>
      </c>
      <c r="D1423" s="507" t="s">
        <v>1193</v>
      </c>
      <c r="E1423" s="508">
        <v>1550</v>
      </c>
      <c r="F1423" s="509">
        <v>42372948</v>
      </c>
      <c r="G1423" s="507" t="s">
        <v>3486</v>
      </c>
      <c r="H1423" s="507" t="s">
        <v>1193</v>
      </c>
      <c r="I1423" s="410" t="s">
        <v>891</v>
      </c>
      <c r="J1423" s="410" t="s">
        <v>3231</v>
      </c>
      <c r="K1423" s="411">
        <v>1</v>
      </c>
      <c r="L1423" s="412"/>
      <c r="M1423" s="509"/>
      <c r="N1423" s="412">
        <v>1</v>
      </c>
      <c r="O1423" s="412">
        <v>2</v>
      </c>
      <c r="P1423" s="413">
        <v>3100</v>
      </c>
    </row>
    <row r="1424" spans="1:16" ht="36" x14ac:dyDescent="0.2">
      <c r="A1424" s="408" t="s">
        <v>3228</v>
      </c>
      <c r="B1424" s="408" t="s">
        <v>1112</v>
      </c>
      <c r="C1424" s="409" t="s">
        <v>3229</v>
      </c>
      <c r="D1424" s="507" t="s">
        <v>1193</v>
      </c>
      <c r="E1424" s="508">
        <v>1550</v>
      </c>
      <c r="F1424" s="509">
        <v>31034234</v>
      </c>
      <c r="G1424" s="507" t="s">
        <v>3487</v>
      </c>
      <c r="H1424" s="507" t="s">
        <v>1193</v>
      </c>
      <c r="I1424" s="410" t="s">
        <v>891</v>
      </c>
      <c r="J1424" s="410" t="s">
        <v>3231</v>
      </c>
      <c r="K1424" s="411">
        <v>1</v>
      </c>
      <c r="L1424" s="412"/>
      <c r="M1424" s="509"/>
      <c r="N1424" s="412">
        <v>1</v>
      </c>
      <c r="O1424" s="412">
        <v>2</v>
      </c>
      <c r="P1424" s="413">
        <v>3100</v>
      </c>
    </row>
    <row r="1425" spans="1:16" ht="36" x14ac:dyDescent="0.2">
      <c r="A1425" s="408" t="s">
        <v>3228</v>
      </c>
      <c r="B1425" s="408" t="s">
        <v>1112</v>
      </c>
      <c r="C1425" s="409" t="s">
        <v>3229</v>
      </c>
      <c r="D1425" s="507" t="s">
        <v>2957</v>
      </c>
      <c r="E1425" s="508">
        <v>1550</v>
      </c>
      <c r="F1425" s="509">
        <v>44746619</v>
      </c>
      <c r="G1425" s="507" t="s">
        <v>3488</v>
      </c>
      <c r="H1425" s="507" t="s">
        <v>2957</v>
      </c>
      <c r="I1425" s="410" t="s">
        <v>891</v>
      </c>
      <c r="J1425" s="410" t="s">
        <v>3231</v>
      </c>
      <c r="K1425" s="411">
        <v>1</v>
      </c>
      <c r="L1425" s="412"/>
      <c r="M1425" s="509"/>
      <c r="N1425" s="412">
        <v>1</v>
      </c>
      <c r="O1425" s="412">
        <v>2</v>
      </c>
      <c r="P1425" s="413">
        <v>3100</v>
      </c>
    </row>
    <row r="1426" spans="1:16" ht="36" x14ac:dyDescent="0.2">
      <c r="A1426" s="408" t="s">
        <v>3228</v>
      </c>
      <c r="B1426" s="408" t="s">
        <v>1112</v>
      </c>
      <c r="C1426" s="409" t="s">
        <v>3229</v>
      </c>
      <c r="D1426" s="507" t="s">
        <v>2957</v>
      </c>
      <c r="E1426" s="508">
        <v>1550</v>
      </c>
      <c r="F1426" s="509">
        <v>43392652</v>
      </c>
      <c r="G1426" s="507" t="s">
        <v>3489</v>
      </c>
      <c r="H1426" s="507" t="s">
        <v>2957</v>
      </c>
      <c r="I1426" s="410" t="s">
        <v>891</v>
      </c>
      <c r="J1426" s="410" t="s">
        <v>3231</v>
      </c>
      <c r="K1426" s="411">
        <v>1</v>
      </c>
      <c r="L1426" s="412"/>
      <c r="M1426" s="509"/>
      <c r="N1426" s="412">
        <v>1</v>
      </c>
      <c r="O1426" s="412">
        <v>2</v>
      </c>
      <c r="P1426" s="413">
        <v>3100</v>
      </c>
    </row>
    <row r="1427" spans="1:16" ht="36" x14ac:dyDescent="0.2">
      <c r="A1427" s="408" t="s">
        <v>3228</v>
      </c>
      <c r="B1427" s="408" t="s">
        <v>1112</v>
      </c>
      <c r="C1427" s="409" t="s">
        <v>3229</v>
      </c>
      <c r="D1427" s="507" t="s">
        <v>2639</v>
      </c>
      <c r="E1427" s="508">
        <v>1550</v>
      </c>
      <c r="F1427" s="509">
        <v>31028711</v>
      </c>
      <c r="G1427" s="507" t="s">
        <v>3490</v>
      </c>
      <c r="H1427" s="507" t="s">
        <v>2639</v>
      </c>
      <c r="I1427" s="410" t="s">
        <v>891</v>
      </c>
      <c r="J1427" s="410" t="s">
        <v>3231</v>
      </c>
      <c r="K1427" s="411">
        <v>1</v>
      </c>
      <c r="L1427" s="412"/>
      <c r="M1427" s="509"/>
      <c r="N1427" s="412">
        <v>1</v>
      </c>
      <c r="O1427" s="412">
        <v>2</v>
      </c>
      <c r="P1427" s="413">
        <v>3100</v>
      </c>
    </row>
    <row r="1428" spans="1:16" ht="36" x14ac:dyDescent="0.2">
      <c r="A1428" s="408" t="s">
        <v>3228</v>
      </c>
      <c r="B1428" s="408" t="s">
        <v>1112</v>
      </c>
      <c r="C1428" s="409" t="s">
        <v>3229</v>
      </c>
      <c r="D1428" s="507" t="s">
        <v>3304</v>
      </c>
      <c r="E1428" s="508">
        <v>1550</v>
      </c>
      <c r="F1428" s="509">
        <v>45077900</v>
      </c>
      <c r="G1428" s="507" t="s">
        <v>3491</v>
      </c>
      <c r="H1428" s="507" t="s">
        <v>3304</v>
      </c>
      <c r="I1428" s="410" t="s">
        <v>891</v>
      </c>
      <c r="J1428" s="410" t="s">
        <v>3231</v>
      </c>
      <c r="K1428" s="411">
        <v>1</v>
      </c>
      <c r="L1428" s="412"/>
      <c r="M1428" s="509"/>
      <c r="N1428" s="412">
        <v>1</v>
      </c>
      <c r="O1428" s="412">
        <v>2</v>
      </c>
      <c r="P1428" s="413">
        <v>3100</v>
      </c>
    </row>
    <row r="1429" spans="1:16" ht="36" x14ac:dyDescent="0.2">
      <c r="A1429" s="408" t="s">
        <v>3228</v>
      </c>
      <c r="B1429" s="408" t="s">
        <v>1112</v>
      </c>
      <c r="C1429" s="409" t="s">
        <v>3229</v>
      </c>
      <c r="D1429" s="507" t="s">
        <v>3304</v>
      </c>
      <c r="E1429" s="508">
        <v>1550</v>
      </c>
      <c r="F1429" s="509">
        <v>22102064</v>
      </c>
      <c r="G1429" s="507" t="s">
        <v>3492</v>
      </c>
      <c r="H1429" s="507" t="s">
        <v>3304</v>
      </c>
      <c r="I1429" s="410" t="s">
        <v>891</v>
      </c>
      <c r="J1429" s="410" t="s">
        <v>3231</v>
      </c>
      <c r="K1429" s="411">
        <v>1</v>
      </c>
      <c r="L1429" s="412"/>
      <c r="M1429" s="509"/>
      <c r="N1429" s="412">
        <v>1</v>
      </c>
      <c r="O1429" s="412">
        <v>2</v>
      </c>
      <c r="P1429" s="413">
        <v>3100</v>
      </c>
    </row>
    <row r="1430" spans="1:16" ht="36" x14ac:dyDescent="0.2">
      <c r="A1430" s="408" t="s">
        <v>3228</v>
      </c>
      <c r="B1430" s="408" t="s">
        <v>1112</v>
      </c>
      <c r="C1430" s="409" t="s">
        <v>3229</v>
      </c>
      <c r="D1430" s="507" t="s">
        <v>1129</v>
      </c>
      <c r="E1430" s="508">
        <v>2500</v>
      </c>
      <c r="F1430" s="509">
        <v>43889218</v>
      </c>
      <c r="G1430" s="507" t="s">
        <v>3493</v>
      </c>
      <c r="H1430" s="507" t="s">
        <v>1129</v>
      </c>
      <c r="I1430" s="410" t="s">
        <v>870</v>
      </c>
      <c r="J1430" s="410" t="s">
        <v>870</v>
      </c>
      <c r="K1430" s="411">
        <v>1</v>
      </c>
      <c r="L1430" s="412"/>
      <c r="M1430" s="509"/>
      <c r="N1430" s="412">
        <v>1</v>
      </c>
      <c r="O1430" s="412">
        <v>2</v>
      </c>
      <c r="P1430" s="413">
        <v>5000</v>
      </c>
    </row>
    <row r="1431" spans="1:16" ht="36" x14ac:dyDescent="0.2">
      <c r="A1431" s="408" t="s">
        <v>3228</v>
      </c>
      <c r="B1431" s="408" t="s">
        <v>1112</v>
      </c>
      <c r="C1431" s="409" t="s">
        <v>3229</v>
      </c>
      <c r="D1431" s="507" t="s">
        <v>1129</v>
      </c>
      <c r="E1431" s="508">
        <v>2500</v>
      </c>
      <c r="F1431" s="509">
        <v>40560308</v>
      </c>
      <c r="G1431" s="507" t="s">
        <v>3494</v>
      </c>
      <c r="H1431" s="507" t="s">
        <v>1129</v>
      </c>
      <c r="I1431" s="410" t="s">
        <v>870</v>
      </c>
      <c r="J1431" s="410" t="s">
        <v>870</v>
      </c>
      <c r="K1431" s="411">
        <v>1</v>
      </c>
      <c r="L1431" s="412"/>
      <c r="M1431" s="509"/>
      <c r="N1431" s="412">
        <v>1</v>
      </c>
      <c r="O1431" s="412">
        <v>2</v>
      </c>
      <c r="P1431" s="413">
        <v>5000</v>
      </c>
    </row>
    <row r="1432" spans="1:16" ht="36" x14ac:dyDescent="0.2">
      <c r="A1432" s="408" t="s">
        <v>3228</v>
      </c>
      <c r="B1432" s="408" t="s">
        <v>1112</v>
      </c>
      <c r="C1432" s="409" t="s">
        <v>3229</v>
      </c>
      <c r="D1432" s="507" t="s">
        <v>1129</v>
      </c>
      <c r="E1432" s="508">
        <v>2500</v>
      </c>
      <c r="F1432" s="509">
        <v>42483396</v>
      </c>
      <c r="G1432" s="507" t="s">
        <v>3495</v>
      </c>
      <c r="H1432" s="507" t="s">
        <v>1129</v>
      </c>
      <c r="I1432" s="410" t="s">
        <v>870</v>
      </c>
      <c r="J1432" s="410" t="s">
        <v>870</v>
      </c>
      <c r="K1432" s="411">
        <v>1</v>
      </c>
      <c r="L1432" s="412"/>
      <c r="M1432" s="509"/>
      <c r="N1432" s="412">
        <v>1</v>
      </c>
      <c r="O1432" s="412">
        <v>2</v>
      </c>
      <c r="P1432" s="413">
        <v>5000</v>
      </c>
    </row>
    <row r="1433" spans="1:16" ht="36" x14ac:dyDescent="0.2">
      <c r="A1433" s="408" t="s">
        <v>3228</v>
      </c>
      <c r="B1433" s="408" t="s">
        <v>1112</v>
      </c>
      <c r="C1433" s="409" t="s">
        <v>3229</v>
      </c>
      <c r="D1433" s="507" t="s">
        <v>1129</v>
      </c>
      <c r="E1433" s="508">
        <v>2500</v>
      </c>
      <c r="F1433" s="509">
        <v>43463866</v>
      </c>
      <c r="G1433" s="507" t="s">
        <v>3496</v>
      </c>
      <c r="H1433" s="507" t="s">
        <v>1129</v>
      </c>
      <c r="I1433" s="410" t="s">
        <v>870</v>
      </c>
      <c r="J1433" s="410" t="s">
        <v>870</v>
      </c>
      <c r="K1433" s="411">
        <v>1</v>
      </c>
      <c r="L1433" s="412"/>
      <c r="M1433" s="509"/>
      <c r="N1433" s="412">
        <v>1</v>
      </c>
      <c r="O1433" s="412">
        <v>2</v>
      </c>
      <c r="P1433" s="413">
        <v>5000</v>
      </c>
    </row>
    <row r="1434" spans="1:16" ht="36" x14ac:dyDescent="0.2">
      <c r="A1434" s="408" t="s">
        <v>3228</v>
      </c>
      <c r="B1434" s="408" t="s">
        <v>1112</v>
      </c>
      <c r="C1434" s="409" t="s">
        <v>3229</v>
      </c>
      <c r="D1434" s="507" t="s">
        <v>844</v>
      </c>
      <c r="E1434" s="508">
        <v>7500</v>
      </c>
      <c r="F1434" s="509">
        <v>44870935</v>
      </c>
      <c r="G1434" s="507" t="s">
        <v>3497</v>
      </c>
      <c r="H1434" s="507" t="s">
        <v>844</v>
      </c>
      <c r="I1434" s="509" t="s">
        <v>3254</v>
      </c>
      <c r="J1434" s="509" t="s">
        <v>3254</v>
      </c>
      <c r="K1434" s="411">
        <v>1</v>
      </c>
      <c r="L1434" s="412"/>
      <c r="M1434" s="509"/>
      <c r="N1434" s="412">
        <v>1</v>
      </c>
      <c r="O1434" s="412">
        <v>3</v>
      </c>
      <c r="P1434" s="413">
        <v>22500</v>
      </c>
    </row>
    <row r="1435" spans="1:16" ht="36" x14ac:dyDescent="0.2">
      <c r="A1435" s="408" t="s">
        <v>3228</v>
      </c>
      <c r="B1435" s="408" t="s">
        <v>1112</v>
      </c>
      <c r="C1435" s="409" t="s">
        <v>3229</v>
      </c>
      <c r="D1435" s="507" t="s">
        <v>844</v>
      </c>
      <c r="E1435" s="508">
        <v>7500</v>
      </c>
      <c r="F1435" s="509">
        <v>44227987</v>
      </c>
      <c r="G1435" s="507" t="s">
        <v>3498</v>
      </c>
      <c r="H1435" s="507" t="s">
        <v>844</v>
      </c>
      <c r="I1435" s="509" t="s">
        <v>3254</v>
      </c>
      <c r="J1435" s="509" t="s">
        <v>3254</v>
      </c>
      <c r="K1435" s="411">
        <v>1</v>
      </c>
      <c r="L1435" s="412"/>
      <c r="M1435" s="509"/>
      <c r="N1435" s="412">
        <v>1</v>
      </c>
      <c r="O1435" s="412">
        <v>3</v>
      </c>
      <c r="P1435" s="413">
        <v>22500</v>
      </c>
    </row>
    <row r="1436" spans="1:16" ht="36" x14ac:dyDescent="0.2">
      <c r="A1436" s="408" t="s">
        <v>3228</v>
      </c>
      <c r="B1436" s="408" t="s">
        <v>1112</v>
      </c>
      <c r="C1436" s="409" t="s">
        <v>3229</v>
      </c>
      <c r="D1436" s="507" t="s">
        <v>844</v>
      </c>
      <c r="E1436" s="508">
        <v>7500</v>
      </c>
      <c r="F1436" s="509">
        <v>45644237</v>
      </c>
      <c r="G1436" s="507" t="s">
        <v>3499</v>
      </c>
      <c r="H1436" s="507" t="s">
        <v>844</v>
      </c>
      <c r="I1436" s="509" t="s">
        <v>3254</v>
      </c>
      <c r="J1436" s="509" t="s">
        <v>3254</v>
      </c>
      <c r="K1436" s="411">
        <v>1</v>
      </c>
      <c r="L1436" s="412"/>
      <c r="M1436" s="509"/>
      <c r="N1436" s="412">
        <v>1</v>
      </c>
      <c r="O1436" s="412">
        <v>4</v>
      </c>
      <c r="P1436" s="413">
        <v>30000</v>
      </c>
    </row>
    <row r="1437" spans="1:16" ht="36" x14ac:dyDescent="0.2">
      <c r="A1437" s="408" t="s">
        <v>3228</v>
      </c>
      <c r="B1437" s="408" t="s">
        <v>1112</v>
      </c>
      <c r="C1437" s="409" t="s">
        <v>3229</v>
      </c>
      <c r="D1437" s="507" t="s">
        <v>1129</v>
      </c>
      <c r="E1437" s="508">
        <v>2500</v>
      </c>
      <c r="F1437" s="509">
        <v>31042108</v>
      </c>
      <c r="G1437" s="507" t="s">
        <v>3500</v>
      </c>
      <c r="H1437" s="507" t="s">
        <v>1129</v>
      </c>
      <c r="I1437" s="410" t="s">
        <v>870</v>
      </c>
      <c r="J1437" s="410" t="s">
        <v>870</v>
      </c>
      <c r="K1437" s="411">
        <v>1</v>
      </c>
      <c r="L1437" s="412"/>
      <c r="M1437" s="509"/>
      <c r="N1437" s="412">
        <v>1</v>
      </c>
      <c r="O1437" s="412">
        <v>3</v>
      </c>
      <c r="P1437" s="413">
        <v>7500</v>
      </c>
    </row>
    <row r="1438" spans="1:16" ht="36" x14ac:dyDescent="0.2">
      <c r="A1438" s="408" t="s">
        <v>3228</v>
      </c>
      <c r="B1438" s="408" t="s">
        <v>1112</v>
      </c>
      <c r="C1438" s="409" t="s">
        <v>3229</v>
      </c>
      <c r="D1438" s="507" t="s">
        <v>1129</v>
      </c>
      <c r="E1438" s="508">
        <v>2500</v>
      </c>
      <c r="F1438" s="509">
        <v>45826854</v>
      </c>
      <c r="G1438" s="507" t="s">
        <v>3501</v>
      </c>
      <c r="H1438" s="507" t="s">
        <v>1129</v>
      </c>
      <c r="I1438" s="410" t="s">
        <v>870</v>
      </c>
      <c r="J1438" s="410" t="s">
        <v>870</v>
      </c>
      <c r="K1438" s="411">
        <v>1</v>
      </c>
      <c r="L1438" s="412"/>
      <c r="M1438" s="509"/>
      <c r="N1438" s="412">
        <v>1</v>
      </c>
      <c r="O1438" s="412">
        <v>3</v>
      </c>
      <c r="P1438" s="413">
        <v>7500</v>
      </c>
    </row>
    <row r="1439" spans="1:16" ht="36" x14ac:dyDescent="0.2">
      <c r="A1439" s="408" t="s">
        <v>3228</v>
      </c>
      <c r="B1439" s="408" t="s">
        <v>1112</v>
      </c>
      <c r="C1439" s="409" t="s">
        <v>3229</v>
      </c>
      <c r="D1439" s="507" t="s">
        <v>1129</v>
      </c>
      <c r="E1439" s="508">
        <v>2500</v>
      </c>
      <c r="F1439" s="509">
        <v>40388043</v>
      </c>
      <c r="G1439" s="507" t="s">
        <v>3502</v>
      </c>
      <c r="H1439" s="507" t="s">
        <v>1129</v>
      </c>
      <c r="I1439" s="410" t="s">
        <v>870</v>
      </c>
      <c r="J1439" s="410" t="s">
        <v>870</v>
      </c>
      <c r="K1439" s="411">
        <v>1</v>
      </c>
      <c r="L1439" s="412"/>
      <c r="M1439" s="509"/>
      <c r="N1439" s="412">
        <v>1</v>
      </c>
      <c r="O1439" s="412">
        <v>3</v>
      </c>
      <c r="P1439" s="413">
        <v>7500</v>
      </c>
    </row>
    <row r="1440" spans="1:16" ht="36" x14ac:dyDescent="0.2">
      <c r="A1440" s="408" t="s">
        <v>3228</v>
      </c>
      <c r="B1440" s="408" t="s">
        <v>1112</v>
      </c>
      <c r="C1440" s="409" t="s">
        <v>3229</v>
      </c>
      <c r="D1440" s="507" t="s">
        <v>1118</v>
      </c>
      <c r="E1440" s="508">
        <v>4180</v>
      </c>
      <c r="F1440" s="509">
        <v>41438710</v>
      </c>
      <c r="G1440" s="507" t="s">
        <v>3503</v>
      </c>
      <c r="H1440" s="507" t="s">
        <v>1118</v>
      </c>
      <c r="I1440" s="509" t="s">
        <v>3254</v>
      </c>
      <c r="J1440" s="509" t="s">
        <v>3254</v>
      </c>
      <c r="K1440" s="411">
        <v>1</v>
      </c>
      <c r="L1440" s="412"/>
      <c r="M1440" s="509"/>
      <c r="N1440" s="412">
        <v>1</v>
      </c>
      <c r="O1440" s="412">
        <v>4</v>
      </c>
      <c r="P1440" s="413">
        <v>16720</v>
      </c>
    </row>
    <row r="1441" spans="1:16" ht="36" x14ac:dyDescent="0.2">
      <c r="A1441" s="408" t="s">
        <v>3228</v>
      </c>
      <c r="B1441" s="408" t="s">
        <v>1112</v>
      </c>
      <c r="C1441" s="409" t="s">
        <v>3229</v>
      </c>
      <c r="D1441" s="507" t="s">
        <v>1118</v>
      </c>
      <c r="E1441" s="508">
        <v>4180</v>
      </c>
      <c r="F1441" s="509">
        <v>44798595</v>
      </c>
      <c r="G1441" s="507" t="s">
        <v>3504</v>
      </c>
      <c r="H1441" s="507" t="s">
        <v>1118</v>
      </c>
      <c r="I1441" s="509" t="s">
        <v>3254</v>
      </c>
      <c r="J1441" s="509" t="s">
        <v>3254</v>
      </c>
      <c r="K1441" s="411">
        <v>1</v>
      </c>
      <c r="L1441" s="412"/>
      <c r="M1441" s="509"/>
      <c r="N1441" s="412">
        <v>1</v>
      </c>
      <c r="O1441" s="412">
        <v>4</v>
      </c>
      <c r="P1441" s="413">
        <v>16720</v>
      </c>
    </row>
    <row r="1442" spans="1:16" ht="36" x14ac:dyDescent="0.2">
      <c r="A1442" s="408" t="s">
        <v>3228</v>
      </c>
      <c r="B1442" s="408" t="s">
        <v>1112</v>
      </c>
      <c r="C1442" s="409" t="s">
        <v>3229</v>
      </c>
      <c r="D1442" s="507" t="s">
        <v>1118</v>
      </c>
      <c r="E1442" s="508">
        <v>4180</v>
      </c>
      <c r="F1442" s="509">
        <v>41066430</v>
      </c>
      <c r="G1442" s="507" t="s">
        <v>3505</v>
      </c>
      <c r="H1442" s="507" t="s">
        <v>1118</v>
      </c>
      <c r="I1442" s="509" t="s">
        <v>3254</v>
      </c>
      <c r="J1442" s="509" t="s">
        <v>3254</v>
      </c>
      <c r="K1442" s="411">
        <v>1</v>
      </c>
      <c r="L1442" s="412"/>
      <c r="M1442" s="509"/>
      <c r="N1442" s="412">
        <v>1</v>
      </c>
      <c r="O1442" s="412">
        <v>4</v>
      </c>
      <c r="P1442" s="413">
        <v>16720</v>
      </c>
    </row>
    <row r="1443" spans="1:16" ht="36" x14ac:dyDescent="0.2">
      <c r="A1443" s="408" t="s">
        <v>3228</v>
      </c>
      <c r="B1443" s="408" t="s">
        <v>1112</v>
      </c>
      <c r="C1443" s="409" t="s">
        <v>3229</v>
      </c>
      <c r="D1443" s="507" t="s">
        <v>1118</v>
      </c>
      <c r="E1443" s="508">
        <v>4180</v>
      </c>
      <c r="F1443" s="509">
        <v>44428133</v>
      </c>
      <c r="G1443" s="507" t="s">
        <v>3506</v>
      </c>
      <c r="H1443" s="507" t="s">
        <v>1118</v>
      </c>
      <c r="I1443" s="509" t="s">
        <v>3254</v>
      </c>
      <c r="J1443" s="509" t="s">
        <v>3254</v>
      </c>
      <c r="K1443" s="411">
        <v>1</v>
      </c>
      <c r="L1443" s="412"/>
      <c r="M1443" s="509"/>
      <c r="N1443" s="412">
        <v>1</v>
      </c>
      <c r="O1443" s="412">
        <v>4</v>
      </c>
      <c r="P1443" s="413">
        <v>16720</v>
      </c>
    </row>
    <row r="1444" spans="1:16" ht="36" x14ac:dyDescent="0.2">
      <c r="A1444" s="408" t="s">
        <v>3228</v>
      </c>
      <c r="B1444" s="408" t="s">
        <v>1112</v>
      </c>
      <c r="C1444" s="409" t="s">
        <v>3229</v>
      </c>
      <c r="D1444" s="507" t="s">
        <v>1129</v>
      </c>
      <c r="E1444" s="508">
        <v>2500</v>
      </c>
      <c r="F1444" s="509">
        <v>31033370</v>
      </c>
      <c r="G1444" s="507" t="s">
        <v>3507</v>
      </c>
      <c r="H1444" s="507" t="s">
        <v>1129</v>
      </c>
      <c r="I1444" s="410" t="s">
        <v>870</v>
      </c>
      <c r="J1444" s="410" t="s">
        <v>870</v>
      </c>
      <c r="K1444" s="411">
        <v>1</v>
      </c>
      <c r="L1444" s="412"/>
      <c r="M1444" s="509"/>
      <c r="N1444" s="412">
        <v>1</v>
      </c>
      <c r="O1444" s="412">
        <v>4</v>
      </c>
      <c r="P1444" s="413">
        <v>10000</v>
      </c>
    </row>
    <row r="1445" spans="1:16" ht="36" x14ac:dyDescent="0.2">
      <c r="A1445" s="408" t="s">
        <v>3228</v>
      </c>
      <c r="B1445" s="408" t="s">
        <v>1112</v>
      </c>
      <c r="C1445" s="409" t="s">
        <v>3229</v>
      </c>
      <c r="D1445" s="507" t="s">
        <v>1118</v>
      </c>
      <c r="E1445" s="508">
        <v>4180</v>
      </c>
      <c r="F1445" s="509">
        <v>40473990</v>
      </c>
      <c r="G1445" s="507" t="s">
        <v>3508</v>
      </c>
      <c r="H1445" s="507" t="s">
        <v>1118</v>
      </c>
      <c r="I1445" s="509" t="s">
        <v>3254</v>
      </c>
      <c r="J1445" s="509" t="s">
        <v>3254</v>
      </c>
      <c r="K1445" s="411">
        <v>1</v>
      </c>
      <c r="L1445" s="412"/>
      <c r="M1445" s="509"/>
      <c r="N1445" s="412">
        <v>1</v>
      </c>
      <c r="O1445" s="412">
        <v>4</v>
      </c>
      <c r="P1445" s="413">
        <v>16720</v>
      </c>
    </row>
    <row r="1446" spans="1:16" ht="36" x14ac:dyDescent="0.2">
      <c r="A1446" s="408" t="s">
        <v>3228</v>
      </c>
      <c r="B1446" s="408" t="s">
        <v>1112</v>
      </c>
      <c r="C1446" s="409" t="s">
        <v>3229</v>
      </c>
      <c r="D1446" s="507" t="s">
        <v>1118</v>
      </c>
      <c r="E1446" s="508">
        <v>4180</v>
      </c>
      <c r="F1446" s="509">
        <v>44892003</v>
      </c>
      <c r="G1446" s="507" t="s">
        <v>3509</v>
      </c>
      <c r="H1446" s="507" t="s">
        <v>1118</v>
      </c>
      <c r="I1446" s="509" t="s">
        <v>3254</v>
      </c>
      <c r="J1446" s="509" t="s">
        <v>3254</v>
      </c>
      <c r="K1446" s="411">
        <v>1</v>
      </c>
      <c r="L1446" s="412"/>
      <c r="M1446" s="509"/>
      <c r="N1446" s="412">
        <v>1</v>
      </c>
      <c r="O1446" s="412">
        <v>4</v>
      </c>
      <c r="P1446" s="413">
        <v>16720</v>
      </c>
    </row>
    <row r="1447" spans="1:16" ht="36" x14ac:dyDescent="0.2">
      <c r="A1447" s="408" t="s">
        <v>3228</v>
      </c>
      <c r="B1447" s="408" t="s">
        <v>1112</v>
      </c>
      <c r="C1447" s="409" t="s">
        <v>3229</v>
      </c>
      <c r="D1447" s="507" t="s">
        <v>1129</v>
      </c>
      <c r="E1447" s="508">
        <v>2500</v>
      </c>
      <c r="F1447" s="509">
        <v>41204225</v>
      </c>
      <c r="G1447" s="507" t="s">
        <v>3510</v>
      </c>
      <c r="H1447" s="507" t="s">
        <v>1129</v>
      </c>
      <c r="I1447" s="410" t="s">
        <v>870</v>
      </c>
      <c r="J1447" s="410" t="s">
        <v>870</v>
      </c>
      <c r="K1447" s="411">
        <v>1</v>
      </c>
      <c r="L1447" s="412"/>
      <c r="M1447" s="509"/>
      <c r="N1447" s="412">
        <v>1</v>
      </c>
      <c r="O1447" s="412">
        <v>4</v>
      </c>
      <c r="P1447" s="413">
        <v>10000</v>
      </c>
    </row>
    <row r="1448" spans="1:16" ht="36" x14ac:dyDescent="0.2">
      <c r="A1448" s="408" t="s">
        <v>3228</v>
      </c>
      <c r="B1448" s="408" t="s">
        <v>1112</v>
      </c>
      <c r="C1448" s="409" t="s">
        <v>3229</v>
      </c>
      <c r="D1448" s="507" t="s">
        <v>1129</v>
      </c>
      <c r="E1448" s="508">
        <v>2500</v>
      </c>
      <c r="F1448" s="509">
        <v>42757705</v>
      </c>
      <c r="G1448" s="507" t="s">
        <v>3511</v>
      </c>
      <c r="H1448" s="507" t="s">
        <v>1129</v>
      </c>
      <c r="I1448" s="410" t="s">
        <v>870</v>
      </c>
      <c r="J1448" s="410" t="s">
        <v>870</v>
      </c>
      <c r="K1448" s="411">
        <v>1</v>
      </c>
      <c r="L1448" s="412"/>
      <c r="M1448" s="509"/>
      <c r="N1448" s="412">
        <v>1</v>
      </c>
      <c r="O1448" s="412">
        <v>4</v>
      </c>
      <c r="P1448" s="413">
        <v>10000</v>
      </c>
    </row>
    <row r="1449" spans="1:16" ht="36" x14ac:dyDescent="0.2">
      <c r="A1449" s="408" t="s">
        <v>3228</v>
      </c>
      <c r="B1449" s="408" t="s">
        <v>1112</v>
      </c>
      <c r="C1449" s="409" t="s">
        <v>3229</v>
      </c>
      <c r="D1449" s="507" t="s">
        <v>1129</v>
      </c>
      <c r="E1449" s="508">
        <v>2500</v>
      </c>
      <c r="F1449" s="509">
        <v>40337150</v>
      </c>
      <c r="G1449" s="507" t="s">
        <v>3512</v>
      </c>
      <c r="H1449" s="507" t="s">
        <v>1129</v>
      </c>
      <c r="I1449" s="410" t="s">
        <v>870</v>
      </c>
      <c r="J1449" s="410" t="s">
        <v>870</v>
      </c>
      <c r="K1449" s="411">
        <v>1</v>
      </c>
      <c r="L1449" s="412"/>
      <c r="M1449" s="509"/>
      <c r="N1449" s="412">
        <v>1</v>
      </c>
      <c r="O1449" s="412">
        <v>4</v>
      </c>
      <c r="P1449" s="413">
        <v>10000</v>
      </c>
    </row>
    <row r="1450" spans="1:16" ht="36" x14ac:dyDescent="0.2">
      <c r="A1450" s="408" t="s">
        <v>3228</v>
      </c>
      <c r="B1450" s="408" t="s">
        <v>1112</v>
      </c>
      <c r="C1450" s="409" t="s">
        <v>3229</v>
      </c>
      <c r="D1450" s="507" t="s">
        <v>1129</v>
      </c>
      <c r="E1450" s="508">
        <v>2500</v>
      </c>
      <c r="F1450" s="509">
        <v>41278089</v>
      </c>
      <c r="G1450" s="507" t="s">
        <v>3513</v>
      </c>
      <c r="H1450" s="507" t="s">
        <v>1129</v>
      </c>
      <c r="I1450" s="410" t="s">
        <v>870</v>
      </c>
      <c r="J1450" s="410" t="s">
        <v>870</v>
      </c>
      <c r="K1450" s="411">
        <v>1</v>
      </c>
      <c r="L1450" s="412"/>
      <c r="M1450" s="509"/>
      <c r="N1450" s="412">
        <v>1</v>
      </c>
      <c r="O1450" s="412">
        <v>4</v>
      </c>
      <c r="P1450" s="413">
        <v>10000</v>
      </c>
    </row>
    <row r="1451" spans="1:16" ht="36" x14ac:dyDescent="0.2">
      <c r="A1451" s="408" t="s">
        <v>3228</v>
      </c>
      <c r="B1451" s="408" t="s">
        <v>1112</v>
      </c>
      <c r="C1451" s="409" t="s">
        <v>3229</v>
      </c>
      <c r="D1451" s="507" t="s">
        <v>3482</v>
      </c>
      <c r="E1451" s="508">
        <v>1300</v>
      </c>
      <c r="F1451" s="509">
        <v>41405491</v>
      </c>
      <c r="G1451" s="507" t="s">
        <v>3514</v>
      </c>
      <c r="H1451" s="507" t="s">
        <v>3482</v>
      </c>
      <c r="I1451" s="410" t="s">
        <v>891</v>
      </c>
      <c r="J1451" s="410" t="s">
        <v>3231</v>
      </c>
      <c r="K1451" s="411">
        <v>1</v>
      </c>
      <c r="L1451" s="412"/>
      <c r="M1451" s="509"/>
      <c r="N1451" s="412">
        <v>1</v>
      </c>
      <c r="O1451" s="412">
        <v>2</v>
      </c>
      <c r="P1451" s="413">
        <v>2600</v>
      </c>
    </row>
    <row r="1452" spans="1:16" ht="36" x14ac:dyDescent="0.2">
      <c r="A1452" s="408" t="s">
        <v>3228</v>
      </c>
      <c r="B1452" s="408" t="s">
        <v>1112</v>
      </c>
      <c r="C1452" s="409" t="s">
        <v>3229</v>
      </c>
      <c r="D1452" s="507" t="s">
        <v>844</v>
      </c>
      <c r="E1452" s="508">
        <v>7500</v>
      </c>
      <c r="F1452" s="509">
        <v>44607384</v>
      </c>
      <c r="G1452" s="507" t="s">
        <v>3515</v>
      </c>
      <c r="H1452" s="507" t="s">
        <v>844</v>
      </c>
      <c r="I1452" s="509" t="s">
        <v>3254</v>
      </c>
      <c r="J1452" s="509" t="s">
        <v>3254</v>
      </c>
      <c r="K1452" s="411">
        <v>1</v>
      </c>
      <c r="L1452" s="412"/>
      <c r="M1452" s="509"/>
      <c r="N1452" s="412">
        <v>1</v>
      </c>
      <c r="O1452" s="412">
        <v>3</v>
      </c>
      <c r="P1452" s="413">
        <v>22500</v>
      </c>
    </row>
    <row r="1453" spans="1:16" ht="36" x14ac:dyDescent="0.2">
      <c r="A1453" s="408" t="s">
        <v>3228</v>
      </c>
      <c r="B1453" s="408" t="s">
        <v>1112</v>
      </c>
      <c r="C1453" s="409" t="s">
        <v>3229</v>
      </c>
      <c r="D1453" s="507" t="s">
        <v>1154</v>
      </c>
      <c r="E1453" s="508">
        <v>3150</v>
      </c>
      <c r="F1453" s="509">
        <v>42265710</v>
      </c>
      <c r="G1453" s="507" t="s">
        <v>3516</v>
      </c>
      <c r="H1453" s="507" t="s">
        <v>1154</v>
      </c>
      <c r="I1453" s="509" t="s">
        <v>3254</v>
      </c>
      <c r="J1453" s="509" t="s">
        <v>3254</v>
      </c>
      <c r="K1453" s="411">
        <v>1</v>
      </c>
      <c r="L1453" s="412"/>
      <c r="M1453" s="509"/>
      <c r="N1453" s="412">
        <v>1</v>
      </c>
      <c r="O1453" s="412">
        <v>1</v>
      </c>
      <c r="P1453" s="413">
        <v>3150</v>
      </c>
    </row>
    <row r="1454" spans="1:16" ht="36" x14ac:dyDescent="0.2">
      <c r="A1454" s="408" t="s">
        <v>3228</v>
      </c>
      <c r="B1454" s="408" t="s">
        <v>1112</v>
      </c>
      <c r="C1454" s="409" t="s">
        <v>3229</v>
      </c>
      <c r="D1454" s="507" t="s">
        <v>844</v>
      </c>
      <c r="E1454" s="508">
        <v>13500</v>
      </c>
      <c r="F1454" s="509">
        <v>40544688</v>
      </c>
      <c r="G1454" s="507" t="s">
        <v>3517</v>
      </c>
      <c r="H1454" s="507" t="s">
        <v>844</v>
      </c>
      <c r="I1454" s="509" t="s">
        <v>3254</v>
      </c>
      <c r="J1454" s="509" t="s">
        <v>3254</v>
      </c>
      <c r="K1454" s="411">
        <v>1</v>
      </c>
      <c r="L1454" s="412"/>
      <c r="M1454" s="509"/>
      <c r="N1454" s="412">
        <v>1</v>
      </c>
      <c r="O1454" s="412">
        <v>1</v>
      </c>
      <c r="P1454" s="413">
        <v>13500</v>
      </c>
    </row>
    <row r="1455" spans="1:16" ht="36" x14ac:dyDescent="0.2">
      <c r="A1455" s="408" t="s">
        <v>3228</v>
      </c>
      <c r="B1455" s="408" t="s">
        <v>1112</v>
      </c>
      <c r="C1455" s="409" t="s">
        <v>3229</v>
      </c>
      <c r="D1455" s="507" t="s">
        <v>3467</v>
      </c>
      <c r="E1455" s="508">
        <v>4500</v>
      </c>
      <c r="F1455" s="509">
        <v>6294282</v>
      </c>
      <c r="G1455" s="507" t="s">
        <v>3518</v>
      </c>
      <c r="H1455" s="507" t="s">
        <v>3467</v>
      </c>
      <c r="I1455" s="509" t="s">
        <v>3254</v>
      </c>
      <c r="J1455" s="509" t="s">
        <v>3254</v>
      </c>
      <c r="K1455" s="411">
        <v>1</v>
      </c>
      <c r="L1455" s="412"/>
      <c r="M1455" s="509"/>
      <c r="N1455" s="412">
        <v>1</v>
      </c>
      <c r="O1455" s="412">
        <v>1</v>
      </c>
      <c r="P1455" s="413">
        <v>4500</v>
      </c>
    </row>
    <row r="1456" spans="1:16" ht="36" x14ac:dyDescent="0.2">
      <c r="A1456" s="408" t="s">
        <v>3228</v>
      </c>
      <c r="B1456" s="408" t="s">
        <v>1112</v>
      </c>
      <c r="C1456" s="409" t="s">
        <v>3229</v>
      </c>
      <c r="D1456" s="507" t="s">
        <v>844</v>
      </c>
      <c r="E1456" s="508">
        <v>7500</v>
      </c>
      <c r="F1456" s="509">
        <v>29711436</v>
      </c>
      <c r="G1456" s="507" t="s">
        <v>3519</v>
      </c>
      <c r="H1456" s="507" t="s">
        <v>844</v>
      </c>
      <c r="I1456" s="509" t="s">
        <v>3254</v>
      </c>
      <c r="J1456" s="509" t="s">
        <v>3254</v>
      </c>
      <c r="K1456" s="411">
        <v>1</v>
      </c>
      <c r="L1456" s="412"/>
      <c r="M1456" s="509"/>
      <c r="N1456" s="412">
        <v>1</v>
      </c>
      <c r="O1456" s="412">
        <v>2</v>
      </c>
      <c r="P1456" s="413">
        <v>15000</v>
      </c>
    </row>
    <row r="1457" spans="1:16" ht="36" x14ac:dyDescent="0.2">
      <c r="A1457" s="408" t="s">
        <v>3228</v>
      </c>
      <c r="B1457" s="408" t="s">
        <v>1112</v>
      </c>
      <c r="C1457" s="409" t="s">
        <v>3229</v>
      </c>
      <c r="D1457" s="507" t="s">
        <v>925</v>
      </c>
      <c r="E1457" s="508">
        <v>1550</v>
      </c>
      <c r="F1457" s="509">
        <v>72575799</v>
      </c>
      <c r="G1457" s="507" t="s">
        <v>3520</v>
      </c>
      <c r="H1457" s="507" t="s">
        <v>925</v>
      </c>
      <c r="I1457" s="410" t="s">
        <v>891</v>
      </c>
      <c r="J1457" s="410" t="s">
        <v>3231</v>
      </c>
      <c r="K1457" s="411">
        <v>1</v>
      </c>
      <c r="L1457" s="412"/>
      <c r="M1457" s="509"/>
      <c r="N1457" s="412">
        <v>1</v>
      </c>
      <c r="O1457" s="412">
        <v>2</v>
      </c>
      <c r="P1457" s="413">
        <v>3100</v>
      </c>
    </row>
    <row r="1458" spans="1:16" ht="36" x14ac:dyDescent="0.2">
      <c r="A1458" s="408" t="s">
        <v>3228</v>
      </c>
      <c r="B1458" s="408" t="s">
        <v>1112</v>
      </c>
      <c r="C1458" s="409" t="s">
        <v>3229</v>
      </c>
      <c r="D1458" s="507" t="s">
        <v>925</v>
      </c>
      <c r="E1458" s="508">
        <v>1550</v>
      </c>
      <c r="F1458" s="509">
        <v>76376566</v>
      </c>
      <c r="G1458" s="507" t="s">
        <v>3521</v>
      </c>
      <c r="H1458" s="507" t="s">
        <v>925</v>
      </c>
      <c r="I1458" s="410" t="s">
        <v>891</v>
      </c>
      <c r="J1458" s="410" t="s">
        <v>3231</v>
      </c>
      <c r="K1458" s="411">
        <v>1</v>
      </c>
      <c r="L1458" s="412"/>
      <c r="M1458" s="509"/>
      <c r="N1458" s="412">
        <v>1</v>
      </c>
      <c r="O1458" s="412">
        <v>2</v>
      </c>
      <c r="P1458" s="413">
        <v>3100</v>
      </c>
    </row>
    <row r="1459" spans="1:16" ht="36" x14ac:dyDescent="0.2">
      <c r="A1459" s="408" t="s">
        <v>3228</v>
      </c>
      <c r="B1459" s="408" t="s">
        <v>1112</v>
      </c>
      <c r="C1459" s="409" t="s">
        <v>3229</v>
      </c>
      <c r="D1459" s="507" t="s">
        <v>1138</v>
      </c>
      <c r="E1459" s="508">
        <v>4500</v>
      </c>
      <c r="F1459" s="509">
        <v>45763645</v>
      </c>
      <c r="G1459" s="507" t="s">
        <v>3522</v>
      </c>
      <c r="H1459" s="507" t="s">
        <v>1138</v>
      </c>
      <c r="I1459" s="509" t="s">
        <v>3254</v>
      </c>
      <c r="J1459" s="509" t="s">
        <v>3254</v>
      </c>
      <c r="K1459" s="411">
        <v>1</v>
      </c>
      <c r="L1459" s="412"/>
      <c r="M1459" s="509"/>
      <c r="N1459" s="412">
        <v>1</v>
      </c>
      <c r="O1459" s="412">
        <v>2</v>
      </c>
      <c r="P1459" s="413">
        <v>9000</v>
      </c>
    </row>
    <row r="1460" spans="1:16" ht="36" x14ac:dyDescent="0.2">
      <c r="A1460" s="408" t="s">
        <v>3228</v>
      </c>
      <c r="B1460" s="408" t="s">
        <v>1112</v>
      </c>
      <c r="C1460" s="409" t="s">
        <v>3229</v>
      </c>
      <c r="D1460" s="507" t="s">
        <v>1129</v>
      </c>
      <c r="E1460" s="508">
        <v>2500</v>
      </c>
      <c r="F1460" s="509">
        <v>46694919</v>
      </c>
      <c r="G1460" s="507" t="s">
        <v>3523</v>
      </c>
      <c r="H1460" s="507" t="s">
        <v>1129</v>
      </c>
      <c r="I1460" s="410" t="s">
        <v>870</v>
      </c>
      <c r="J1460" s="410" t="s">
        <v>870</v>
      </c>
      <c r="K1460" s="411">
        <v>1</v>
      </c>
      <c r="L1460" s="412"/>
      <c r="M1460" s="509"/>
      <c r="N1460" s="412">
        <v>1</v>
      </c>
      <c r="O1460" s="412">
        <v>2</v>
      </c>
      <c r="P1460" s="413">
        <v>5000</v>
      </c>
    </row>
    <row r="1461" spans="1:16" ht="36" x14ac:dyDescent="0.2">
      <c r="A1461" s="408" t="s">
        <v>3228</v>
      </c>
      <c r="B1461" s="408" t="s">
        <v>1112</v>
      </c>
      <c r="C1461" s="409" t="s">
        <v>3229</v>
      </c>
      <c r="D1461" s="507" t="s">
        <v>1118</v>
      </c>
      <c r="E1461" s="508">
        <v>4500</v>
      </c>
      <c r="F1461" s="509">
        <v>44394176</v>
      </c>
      <c r="G1461" s="507" t="s">
        <v>3524</v>
      </c>
      <c r="H1461" s="507" t="s">
        <v>1118</v>
      </c>
      <c r="I1461" s="509" t="s">
        <v>3254</v>
      </c>
      <c r="J1461" s="509" t="s">
        <v>3254</v>
      </c>
      <c r="K1461" s="411">
        <v>1</v>
      </c>
      <c r="L1461" s="412"/>
      <c r="M1461" s="509"/>
      <c r="N1461" s="412">
        <v>1</v>
      </c>
      <c r="O1461" s="412">
        <v>1</v>
      </c>
      <c r="P1461" s="413">
        <v>4500</v>
      </c>
    </row>
    <row r="1462" spans="1:16" ht="36" x14ac:dyDescent="0.2">
      <c r="A1462" s="408" t="s">
        <v>3228</v>
      </c>
      <c r="B1462" s="408" t="s">
        <v>1112</v>
      </c>
      <c r="C1462" s="409" t="s">
        <v>3229</v>
      </c>
      <c r="D1462" s="507" t="s">
        <v>1118</v>
      </c>
      <c r="E1462" s="508">
        <v>4500</v>
      </c>
      <c r="F1462" s="509">
        <v>46596734</v>
      </c>
      <c r="G1462" s="507" t="s">
        <v>3525</v>
      </c>
      <c r="H1462" s="507" t="s">
        <v>1118</v>
      </c>
      <c r="I1462" s="509" t="s">
        <v>3254</v>
      </c>
      <c r="J1462" s="509" t="s">
        <v>3254</v>
      </c>
      <c r="K1462" s="411">
        <v>1</v>
      </c>
      <c r="L1462" s="412"/>
      <c r="M1462" s="509"/>
      <c r="N1462" s="412">
        <v>1</v>
      </c>
      <c r="O1462" s="412">
        <v>2</v>
      </c>
      <c r="P1462" s="413">
        <v>9000</v>
      </c>
    </row>
    <row r="1463" spans="1:16" ht="36" x14ac:dyDescent="0.2">
      <c r="A1463" s="408" t="s">
        <v>3228</v>
      </c>
      <c r="B1463" s="408" t="s">
        <v>1112</v>
      </c>
      <c r="C1463" s="409" t="s">
        <v>3229</v>
      </c>
      <c r="D1463" s="507" t="s">
        <v>1118</v>
      </c>
      <c r="E1463" s="508">
        <v>4500</v>
      </c>
      <c r="F1463" s="509">
        <v>43290104</v>
      </c>
      <c r="G1463" s="507" t="s">
        <v>3526</v>
      </c>
      <c r="H1463" s="507" t="s">
        <v>1118</v>
      </c>
      <c r="I1463" s="509" t="s">
        <v>3254</v>
      </c>
      <c r="J1463" s="509" t="s">
        <v>3254</v>
      </c>
      <c r="K1463" s="411">
        <v>1</v>
      </c>
      <c r="L1463" s="412"/>
      <c r="M1463" s="509"/>
      <c r="N1463" s="412">
        <v>1</v>
      </c>
      <c r="O1463" s="412">
        <v>1</v>
      </c>
      <c r="P1463" s="413">
        <v>4500</v>
      </c>
    </row>
    <row r="1464" spans="1:16" ht="36" x14ac:dyDescent="0.2">
      <c r="A1464" s="408" t="s">
        <v>3228</v>
      </c>
      <c r="B1464" s="408" t="s">
        <v>1112</v>
      </c>
      <c r="C1464" s="409" t="s">
        <v>3229</v>
      </c>
      <c r="D1464" s="507" t="s">
        <v>1118</v>
      </c>
      <c r="E1464" s="508">
        <v>4500</v>
      </c>
      <c r="F1464" s="509">
        <v>31042949</v>
      </c>
      <c r="G1464" s="507" t="s">
        <v>3527</v>
      </c>
      <c r="H1464" s="507" t="s">
        <v>1118</v>
      </c>
      <c r="I1464" s="509" t="s">
        <v>3254</v>
      </c>
      <c r="J1464" s="509" t="s">
        <v>3254</v>
      </c>
      <c r="K1464" s="411">
        <v>1</v>
      </c>
      <c r="L1464" s="412"/>
      <c r="M1464" s="509"/>
      <c r="N1464" s="412">
        <v>1</v>
      </c>
      <c r="O1464" s="412">
        <v>2</v>
      </c>
      <c r="P1464" s="413">
        <v>9000</v>
      </c>
    </row>
    <row r="1465" spans="1:16" ht="36" x14ac:dyDescent="0.2">
      <c r="A1465" s="408" t="s">
        <v>3228</v>
      </c>
      <c r="B1465" s="408" t="s">
        <v>1112</v>
      </c>
      <c r="C1465" s="409" t="s">
        <v>3229</v>
      </c>
      <c r="D1465" s="507" t="s">
        <v>1118</v>
      </c>
      <c r="E1465" s="508">
        <v>4500</v>
      </c>
      <c r="F1465" s="509">
        <v>46177907</v>
      </c>
      <c r="G1465" s="507" t="s">
        <v>3528</v>
      </c>
      <c r="H1465" s="507" t="s">
        <v>1118</v>
      </c>
      <c r="I1465" s="509" t="s">
        <v>3254</v>
      </c>
      <c r="J1465" s="509" t="s">
        <v>3254</v>
      </c>
      <c r="K1465" s="411">
        <v>1</v>
      </c>
      <c r="L1465" s="412"/>
      <c r="M1465" s="509"/>
      <c r="N1465" s="412">
        <v>1</v>
      </c>
      <c r="O1465" s="412">
        <v>2</v>
      </c>
      <c r="P1465" s="413">
        <v>9000</v>
      </c>
    </row>
    <row r="1466" spans="1:16" ht="36" x14ac:dyDescent="0.2">
      <c r="A1466" s="408" t="s">
        <v>3228</v>
      </c>
      <c r="B1466" s="408" t="s">
        <v>1112</v>
      </c>
      <c r="C1466" s="409" t="s">
        <v>3229</v>
      </c>
      <c r="D1466" s="507" t="s">
        <v>1118</v>
      </c>
      <c r="E1466" s="508">
        <v>4500</v>
      </c>
      <c r="F1466" s="509">
        <v>44374821</v>
      </c>
      <c r="G1466" s="507" t="s">
        <v>3529</v>
      </c>
      <c r="H1466" s="507" t="s">
        <v>1118</v>
      </c>
      <c r="I1466" s="509" t="s">
        <v>3254</v>
      </c>
      <c r="J1466" s="509" t="s">
        <v>3254</v>
      </c>
      <c r="K1466" s="411">
        <v>1</v>
      </c>
      <c r="L1466" s="412"/>
      <c r="M1466" s="509"/>
      <c r="N1466" s="412">
        <v>1</v>
      </c>
      <c r="O1466" s="412">
        <v>1</v>
      </c>
      <c r="P1466" s="413">
        <v>4500</v>
      </c>
    </row>
    <row r="1467" spans="1:16" ht="36" x14ac:dyDescent="0.2">
      <c r="A1467" s="408" t="s">
        <v>3228</v>
      </c>
      <c r="B1467" s="408" t="s">
        <v>1112</v>
      </c>
      <c r="C1467" s="409" t="s">
        <v>3229</v>
      </c>
      <c r="D1467" s="507" t="s">
        <v>1118</v>
      </c>
      <c r="E1467" s="508">
        <v>4500</v>
      </c>
      <c r="F1467" s="509">
        <v>42307837</v>
      </c>
      <c r="G1467" s="507" t="s">
        <v>3530</v>
      </c>
      <c r="H1467" s="507" t="s">
        <v>1118</v>
      </c>
      <c r="I1467" s="509" t="s">
        <v>3254</v>
      </c>
      <c r="J1467" s="509" t="s">
        <v>3254</v>
      </c>
      <c r="K1467" s="411">
        <v>1</v>
      </c>
      <c r="L1467" s="412"/>
      <c r="M1467" s="509"/>
      <c r="N1467" s="412">
        <v>1</v>
      </c>
      <c r="O1467" s="412">
        <v>2</v>
      </c>
      <c r="P1467" s="413">
        <v>9000</v>
      </c>
    </row>
    <row r="1468" spans="1:16" ht="36" x14ac:dyDescent="0.2">
      <c r="A1468" s="408" t="s">
        <v>3228</v>
      </c>
      <c r="B1468" s="408" t="s">
        <v>1112</v>
      </c>
      <c r="C1468" s="409" t="s">
        <v>3229</v>
      </c>
      <c r="D1468" s="507" t="s">
        <v>1118</v>
      </c>
      <c r="E1468" s="508">
        <v>4500</v>
      </c>
      <c r="F1468" s="509">
        <v>40363631</v>
      </c>
      <c r="G1468" s="507" t="s">
        <v>3531</v>
      </c>
      <c r="H1468" s="507" t="s">
        <v>1118</v>
      </c>
      <c r="I1468" s="509" t="s">
        <v>3254</v>
      </c>
      <c r="J1468" s="509" t="s">
        <v>3254</v>
      </c>
      <c r="K1468" s="411">
        <v>1</v>
      </c>
      <c r="L1468" s="412"/>
      <c r="M1468" s="509"/>
      <c r="N1468" s="412">
        <v>1</v>
      </c>
      <c r="O1468" s="412">
        <v>2</v>
      </c>
      <c r="P1468" s="413">
        <v>9000</v>
      </c>
    </row>
    <row r="1469" spans="1:16" ht="36" x14ac:dyDescent="0.2">
      <c r="A1469" s="408" t="s">
        <v>3228</v>
      </c>
      <c r="B1469" s="408" t="s">
        <v>1112</v>
      </c>
      <c r="C1469" s="409" t="s">
        <v>3229</v>
      </c>
      <c r="D1469" s="507" t="s">
        <v>1118</v>
      </c>
      <c r="E1469" s="508">
        <v>4500</v>
      </c>
      <c r="F1469" s="509">
        <v>41986126</v>
      </c>
      <c r="G1469" s="507" t="s">
        <v>3532</v>
      </c>
      <c r="H1469" s="507" t="s">
        <v>1118</v>
      </c>
      <c r="I1469" s="509" t="s">
        <v>3254</v>
      </c>
      <c r="J1469" s="509" t="s">
        <v>3254</v>
      </c>
      <c r="K1469" s="411">
        <v>1</v>
      </c>
      <c r="L1469" s="412"/>
      <c r="M1469" s="509"/>
      <c r="N1469" s="412">
        <v>1</v>
      </c>
      <c r="O1469" s="412">
        <v>1</v>
      </c>
      <c r="P1469" s="413">
        <v>4500</v>
      </c>
    </row>
    <row r="1470" spans="1:16" x14ac:dyDescent="0.2">
      <c r="A1470" s="382" t="s">
        <v>3533</v>
      </c>
      <c r="B1470" s="383"/>
      <c r="C1470" s="383"/>
      <c r="D1470" s="384"/>
      <c r="E1470" s="383"/>
      <c r="F1470" s="510"/>
      <c r="G1470" s="510"/>
      <c r="H1470" s="510"/>
      <c r="I1470" s="510"/>
      <c r="J1470" s="510"/>
      <c r="K1470" s="415"/>
      <c r="L1470" s="416"/>
      <c r="M1470" s="510"/>
      <c r="N1470" s="416"/>
      <c r="O1470" s="416"/>
      <c r="P1470" s="417"/>
    </row>
    <row r="1471" spans="1:16" ht="24" x14ac:dyDescent="0.2">
      <c r="A1471" s="408" t="s">
        <v>3533</v>
      </c>
      <c r="B1471" s="408" t="s">
        <v>1112</v>
      </c>
      <c r="C1471" s="412" t="s">
        <v>3229</v>
      </c>
      <c r="D1471" s="507" t="s">
        <v>1193</v>
      </c>
      <c r="E1471" s="511">
        <v>1200</v>
      </c>
      <c r="F1471" s="512">
        <v>1</v>
      </c>
      <c r="G1471" s="507" t="s">
        <v>3534</v>
      </c>
      <c r="H1471" s="507" t="s">
        <v>1193</v>
      </c>
      <c r="I1471" s="410"/>
      <c r="J1471" s="408"/>
      <c r="K1471" s="411">
        <v>0</v>
      </c>
      <c r="L1471" s="512">
        <v>0</v>
      </c>
      <c r="M1471" s="412">
        <v>0</v>
      </c>
      <c r="N1471" s="412">
        <v>1</v>
      </c>
      <c r="O1471" s="512">
        <v>2</v>
      </c>
      <c r="P1471" s="418">
        <v>2400</v>
      </c>
    </row>
    <row r="1472" spans="1:16" ht="24" x14ac:dyDescent="0.2">
      <c r="A1472" s="408" t="s">
        <v>3533</v>
      </c>
      <c r="B1472" s="408" t="s">
        <v>1112</v>
      </c>
      <c r="C1472" s="412" t="s">
        <v>3229</v>
      </c>
      <c r="D1472" s="507" t="s">
        <v>3359</v>
      </c>
      <c r="E1472" s="511">
        <v>1800</v>
      </c>
      <c r="F1472" s="512">
        <v>2173924</v>
      </c>
      <c r="G1472" s="507" t="s">
        <v>1960</v>
      </c>
      <c r="H1472" s="507" t="s">
        <v>3359</v>
      </c>
      <c r="I1472" s="410"/>
      <c r="J1472" s="408"/>
      <c r="K1472" s="411">
        <v>0</v>
      </c>
      <c r="L1472" s="512">
        <v>0</v>
      </c>
      <c r="M1472" s="412">
        <v>0</v>
      </c>
      <c r="N1472" s="412">
        <v>1</v>
      </c>
      <c r="O1472" s="512">
        <v>4</v>
      </c>
      <c r="P1472" s="418">
        <v>7200</v>
      </c>
    </row>
    <row r="1473" spans="1:16" ht="24" x14ac:dyDescent="0.2">
      <c r="A1473" s="408" t="s">
        <v>3533</v>
      </c>
      <c r="B1473" s="408" t="s">
        <v>1112</v>
      </c>
      <c r="C1473" s="412" t="s">
        <v>3229</v>
      </c>
      <c r="D1473" s="507" t="s">
        <v>1126</v>
      </c>
      <c r="E1473" s="511">
        <v>1500</v>
      </c>
      <c r="F1473" s="512">
        <v>3439208</v>
      </c>
      <c r="G1473" s="507" t="s">
        <v>3535</v>
      </c>
      <c r="H1473" s="507" t="s">
        <v>1126</v>
      </c>
      <c r="I1473" s="410"/>
      <c r="J1473" s="408"/>
      <c r="K1473" s="411">
        <v>0</v>
      </c>
      <c r="L1473" s="512">
        <v>0</v>
      </c>
      <c r="M1473" s="412">
        <v>0</v>
      </c>
      <c r="N1473" s="412">
        <v>1</v>
      </c>
      <c r="O1473" s="512">
        <v>1</v>
      </c>
      <c r="P1473" s="418">
        <v>1500</v>
      </c>
    </row>
    <row r="1474" spans="1:16" ht="24" x14ac:dyDescent="0.2">
      <c r="A1474" s="408" t="s">
        <v>3533</v>
      </c>
      <c r="B1474" s="408" t="s">
        <v>1112</v>
      </c>
      <c r="C1474" s="412" t="s">
        <v>3229</v>
      </c>
      <c r="D1474" s="507" t="s">
        <v>1126</v>
      </c>
      <c r="E1474" s="511">
        <v>950</v>
      </c>
      <c r="F1474" s="512">
        <v>7313234</v>
      </c>
      <c r="G1474" s="507" t="s">
        <v>3536</v>
      </c>
      <c r="H1474" s="507" t="s">
        <v>1126</v>
      </c>
      <c r="I1474" s="410"/>
      <c r="J1474" s="509"/>
      <c r="K1474" s="411">
        <v>3</v>
      </c>
      <c r="L1474" s="512">
        <v>12</v>
      </c>
      <c r="M1474" s="363">
        <v>11400</v>
      </c>
      <c r="N1474" s="412">
        <v>2</v>
      </c>
      <c r="O1474" s="512">
        <v>8</v>
      </c>
      <c r="P1474" s="418">
        <v>7600</v>
      </c>
    </row>
    <row r="1475" spans="1:16" ht="24" x14ac:dyDescent="0.2">
      <c r="A1475" s="408" t="s">
        <v>3533</v>
      </c>
      <c r="B1475" s="408" t="s">
        <v>1112</v>
      </c>
      <c r="C1475" s="412" t="s">
        <v>3229</v>
      </c>
      <c r="D1475" s="507" t="s">
        <v>1113</v>
      </c>
      <c r="E1475" s="511">
        <v>1800</v>
      </c>
      <c r="F1475" s="512">
        <v>9340348</v>
      </c>
      <c r="G1475" s="507" t="s">
        <v>3537</v>
      </c>
      <c r="H1475" s="507" t="s">
        <v>1113</v>
      </c>
      <c r="I1475" s="509"/>
      <c r="J1475" s="509"/>
      <c r="K1475" s="411">
        <v>3</v>
      </c>
      <c r="L1475" s="512">
        <v>12</v>
      </c>
      <c r="M1475" s="363">
        <v>21600</v>
      </c>
      <c r="N1475" s="412">
        <v>2</v>
      </c>
      <c r="O1475" s="512">
        <v>8</v>
      </c>
      <c r="P1475" s="418">
        <v>14400</v>
      </c>
    </row>
    <row r="1476" spans="1:16" ht="24" x14ac:dyDescent="0.2">
      <c r="A1476" s="408" t="s">
        <v>3533</v>
      </c>
      <c r="B1476" s="408" t="s">
        <v>1112</v>
      </c>
      <c r="C1476" s="412" t="s">
        <v>3229</v>
      </c>
      <c r="D1476" s="507" t="s">
        <v>844</v>
      </c>
      <c r="E1476" s="511">
        <v>3100</v>
      </c>
      <c r="F1476" s="512">
        <v>9535761</v>
      </c>
      <c r="G1476" s="507" t="s">
        <v>3538</v>
      </c>
      <c r="H1476" s="507" t="s">
        <v>844</v>
      </c>
      <c r="I1476" s="509"/>
      <c r="J1476" s="509"/>
      <c r="K1476" s="411">
        <v>2</v>
      </c>
      <c r="L1476" s="512">
        <v>10</v>
      </c>
      <c r="M1476" s="363">
        <v>31000</v>
      </c>
      <c r="N1476" s="412">
        <v>0</v>
      </c>
      <c r="O1476" s="512">
        <v>0</v>
      </c>
      <c r="P1476" s="418">
        <v>0</v>
      </c>
    </row>
    <row r="1477" spans="1:16" ht="24" x14ac:dyDescent="0.2">
      <c r="A1477" s="408" t="s">
        <v>3533</v>
      </c>
      <c r="B1477" s="408" t="s">
        <v>1112</v>
      </c>
      <c r="C1477" s="412" t="s">
        <v>3229</v>
      </c>
      <c r="D1477" s="507" t="s">
        <v>1193</v>
      </c>
      <c r="E1477" s="511">
        <v>1200</v>
      </c>
      <c r="F1477" s="512">
        <v>9654142</v>
      </c>
      <c r="G1477" s="507" t="s">
        <v>3539</v>
      </c>
      <c r="H1477" s="507" t="s">
        <v>1193</v>
      </c>
      <c r="I1477" s="509"/>
      <c r="J1477" s="509"/>
      <c r="K1477" s="411">
        <v>1</v>
      </c>
      <c r="L1477" s="512">
        <v>3</v>
      </c>
      <c r="M1477" s="363">
        <v>3600</v>
      </c>
      <c r="N1477" s="412">
        <v>1</v>
      </c>
      <c r="O1477" s="512">
        <v>8</v>
      </c>
      <c r="P1477" s="418">
        <v>9600</v>
      </c>
    </row>
    <row r="1478" spans="1:16" ht="24" x14ac:dyDescent="0.2">
      <c r="A1478" s="408" t="s">
        <v>3533</v>
      </c>
      <c r="B1478" s="408" t="s">
        <v>1112</v>
      </c>
      <c r="C1478" s="412" t="s">
        <v>3229</v>
      </c>
      <c r="D1478" s="507" t="s">
        <v>1126</v>
      </c>
      <c r="E1478" s="511">
        <v>950</v>
      </c>
      <c r="F1478" s="512">
        <v>9768893</v>
      </c>
      <c r="G1478" s="507" t="s">
        <v>3540</v>
      </c>
      <c r="H1478" s="507" t="s">
        <v>1126</v>
      </c>
      <c r="I1478" s="509"/>
      <c r="J1478" s="509"/>
      <c r="K1478" s="411">
        <v>3</v>
      </c>
      <c r="L1478" s="512">
        <v>12</v>
      </c>
      <c r="M1478" s="363">
        <v>11400</v>
      </c>
      <c r="N1478" s="412">
        <v>1</v>
      </c>
      <c r="O1478" s="512">
        <v>8</v>
      </c>
      <c r="P1478" s="418">
        <v>7600</v>
      </c>
    </row>
    <row r="1479" spans="1:16" ht="24" x14ac:dyDescent="0.2">
      <c r="A1479" s="408" t="s">
        <v>3533</v>
      </c>
      <c r="B1479" s="408" t="s">
        <v>1112</v>
      </c>
      <c r="C1479" s="412" t="s">
        <v>3229</v>
      </c>
      <c r="D1479" s="507" t="s">
        <v>1186</v>
      </c>
      <c r="E1479" s="511">
        <v>2000</v>
      </c>
      <c r="F1479" s="512">
        <v>10000882</v>
      </c>
      <c r="G1479" s="507" t="s">
        <v>3541</v>
      </c>
      <c r="H1479" s="507" t="s">
        <v>1186</v>
      </c>
      <c r="I1479" s="509"/>
      <c r="J1479" s="509"/>
      <c r="K1479" s="411">
        <v>1</v>
      </c>
      <c r="L1479" s="512">
        <v>3</v>
      </c>
      <c r="M1479" s="363">
        <v>6000</v>
      </c>
      <c r="N1479" s="412">
        <v>1</v>
      </c>
      <c r="O1479" s="512">
        <v>8</v>
      </c>
      <c r="P1479" s="418">
        <v>16000</v>
      </c>
    </row>
    <row r="1480" spans="1:16" ht="24" x14ac:dyDescent="0.2">
      <c r="A1480" s="408" t="s">
        <v>3533</v>
      </c>
      <c r="B1480" s="408" t="s">
        <v>1112</v>
      </c>
      <c r="C1480" s="412" t="s">
        <v>3229</v>
      </c>
      <c r="D1480" s="507" t="s">
        <v>1129</v>
      </c>
      <c r="E1480" s="511">
        <v>930</v>
      </c>
      <c r="F1480" s="512">
        <v>10043480</v>
      </c>
      <c r="G1480" s="507" t="s">
        <v>3542</v>
      </c>
      <c r="H1480" s="507" t="s">
        <v>1129</v>
      </c>
      <c r="I1480" s="509"/>
      <c r="J1480" s="509"/>
      <c r="K1480" s="411">
        <v>3</v>
      </c>
      <c r="L1480" s="512">
        <v>12</v>
      </c>
      <c r="M1480" s="363">
        <v>11160</v>
      </c>
      <c r="N1480" s="412">
        <v>1</v>
      </c>
      <c r="O1480" s="512">
        <v>8</v>
      </c>
      <c r="P1480" s="418">
        <v>7440</v>
      </c>
    </row>
    <row r="1481" spans="1:16" ht="24" x14ac:dyDescent="0.2">
      <c r="A1481" s="408" t="s">
        <v>3533</v>
      </c>
      <c r="B1481" s="408" t="s">
        <v>1112</v>
      </c>
      <c r="C1481" s="412" t="s">
        <v>3229</v>
      </c>
      <c r="D1481" s="507" t="s">
        <v>1126</v>
      </c>
      <c r="E1481" s="511">
        <v>930</v>
      </c>
      <c r="F1481" s="512">
        <v>10068653</v>
      </c>
      <c r="G1481" s="507" t="s">
        <v>3543</v>
      </c>
      <c r="H1481" s="507" t="s">
        <v>1126</v>
      </c>
      <c r="I1481" s="509"/>
      <c r="J1481" s="509"/>
      <c r="K1481" s="411">
        <v>3</v>
      </c>
      <c r="L1481" s="512">
        <v>12</v>
      </c>
      <c r="M1481" s="363">
        <v>11160</v>
      </c>
      <c r="N1481" s="412">
        <v>2</v>
      </c>
      <c r="O1481" s="512">
        <v>8</v>
      </c>
      <c r="P1481" s="418">
        <v>7440</v>
      </c>
    </row>
    <row r="1482" spans="1:16" ht="24" x14ac:dyDescent="0.2">
      <c r="A1482" s="408" t="s">
        <v>3533</v>
      </c>
      <c r="B1482" s="408" t="s">
        <v>1112</v>
      </c>
      <c r="C1482" s="412" t="s">
        <v>3229</v>
      </c>
      <c r="D1482" s="507" t="s">
        <v>1126</v>
      </c>
      <c r="E1482" s="511">
        <v>1500</v>
      </c>
      <c r="F1482" s="512">
        <v>10308915</v>
      </c>
      <c r="G1482" s="507" t="s">
        <v>3544</v>
      </c>
      <c r="H1482" s="507" t="s">
        <v>1126</v>
      </c>
      <c r="I1482" s="509"/>
      <c r="J1482" s="509"/>
      <c r="K1482" s="411">
        <v>1</v>
      </c>
      <c r="L1482" s="512">
        <v>4</v>
      </c>
      <c r="M1482" s="363">
        <v>6000</v>
      </c>
      <c r="N1482" s="412">
        <v>2</v>
      </c>
      <c r="O1482" s="512">
        <v>8</v>
      </c>
      <c r="P1482" s="418">
        <v>12000</v>
      </c>
    </row>
    <row r="1483" spans="1:16" ht="24" x14ac:dyDescent="0.2">
      <c r="A1483" s="408" t="s">
        <v>3533</v>
      </c>
      <c r="B1483" s="408" t="s">
        <v>1112</v>
      </c>
      <c r="C1483" s="412" t="s">
        <v>3229</v>
      </c>
      <c r="D1483" s="507" t="s">
        <v>1126</v>
      </c>
      <c r="E1483" s="511">
        <v>1500</v>
      </c>
      <c r="F1483" s="512">
        <v>10323356</v>
      </c>
      <c r="G1483" s="507" t="s">
        <v>3545</v>
      </c>
      <c r="H1483" s="507" t="s">
        <v>1126</v>
      </c>
      <c r="I1483" s="509"/>
      <c r="J1483" s="509"/>
      <c r="K1483" s="411">
        <v>2</v>
      </c>
      <c r="L1483" s="512">
        <v>12</v>
      </c>
      <c r="M1483" s="363">
        <v>18000</v>
      </c>
      <c r="N1483" s="412">
        <v>2</v>
      </c>
      <c r="O1483" s="512">
        <v>8</v>
      </c>
      <c r="P1483" s="418">
        <v>12000</v>
      </c>
    </row>
    <row r="1484" spans="1:16" ht="24" x14ac:dyDescent="0.2">
      <c r="A1484" s="408" t="s">
        <v>3533</v>
      </c>
      <c r="B1484" s="408" t="s">
        <v>1112</v>
      </c>
      <c r="C1484" s="412" t="s">
        <v>3229</v>
      </c>
      <c r="D1484" s="507" t="s">
        <v>1113</v>
      </c>
      <c r="E1484" s="511">
        <v>1800</v>
      </c>
      <c r="F1484" s="512">
        <v>10720106</v>
      </c>
      <c r="G1484" s="507" t="s">
        <v>3546</v>
      </c>
      <c r="H1484" s="507" t="s">
        <v>1113</v>
      </c>
      <c r="I1484" s="509"/>
      <c r="J1484" s="509"/>
      <c r="K1484" s="411">
        <v>2</v>
      </c>
      <c r="L1484" s="512">
        <v>12</v>
      </c>
      <c r="M1484" s="363">
        <v>21600</v>
      </c>
      <c r="N1484" s="412">
        <v>2</v>
      </c>
      <c r="O1484" s="512">
        <v>8</v>
      </c>
      <c r="P1484" s="418">
        <v>14400</v>
      </c>
    </row>
    <row r="1485" spans="1:16" ht="24" x14ac:dyDescent="0.2">
      <c r="A1485" s="408" t="s">
        <v>3533</v>
      </c>
      <c r="B1485" s="408" t="s">
        <v>1112</v>
      </c>
      <c r="C1485" s="412" t="s">
        <v>3229</v>
      </c>
      <c r="D1485" s="507" t="s">
        <v>1126</v>
      </c>
      <c r="E1485" s="511">
        <v>950</v>
      </c>
      <c r="F1485" s="512">
        <v>20529294</v>
      </c>
      <c r="G1485" s="507" t="s">
        <v>3547</v>
      </c>
      <c r="H1485" s="507" t="s">
        <v>1126</v>
      </c>
      <c r="I1485" s="509"/>
      <c r="J1485" s="509"/>
      <c r="K1485" s="411">
        <v>2</v>
      </c>
      <c r="L1485" s="512">
        <v>12</v>
      </c>
      <c r="M1485" s="363">
        <v>11400</v>
      </c>
      <c r="N1485" s="412">
        <v>2</v>
      </c>
      <c r="O1485" s="512">
        <v>8</v>
      </c>
      <c r="P1485" s="418">
        <v>7600</v>
      </c>
    </row>
    <row r="1486" spans="1:16" ht="24" x14ac:dyDescent="0.2">
      <c r="A1486" s="408" t="s">
        <v>3533</v>
      </c>
      <c r="B1486" s="408" t="s">
        <v>1112</v>
      </c>
      <c r="C1486" s="412" t="s">
        <v>3229</v>
      </c>
      <c r="D1486" s="507" t="s">
        <v>1193</v>
      </c>
      <c r="E1486" s="511">
        <v>1200</v>
      </c>
      <c r="F1486" s="512">
        <v>20575019</v>
      </c>
      <c r="G1486" s="507" t="s">
        <v>3548</v>
      </c>
      <c r="H1486" s="507" t="s">
        <v>1193</v>
      </c>
      <c r="I1486" s="509"/>
      <c r="J1486" s="509"/>
      <c r="K1486" s="411">
        <v>2</v>
      </c>
      <c r="L1486" s="512">
        <v>12</v>
      </c>
      <c r="M1486" s="363">
        <v>14400</v>
      </c>
      <c r="N1486" s="412">
        <v>2</v>
      </c>
      <c r="O1486" s="512">
        <v>8</v>
      </c>
      <c r="P1486" s="418">
        <v>9600</v>
      </c>
    </row>
    <row r="1487" spans="1:16" ht="24" x14ac:dyDescent="0.2">
      <c r="A1487" s="408" t="s">
        <v>3533</v>
      </c>
      <c r="B1487" s="408" t="s">
        <v>1112</v>
      </c>
      <c r="C1487" s="412" t="s">
        <v>3229</v>
      </c>
      <c r="D1487" s="507" t="s">
        <v>1126</v>
      </c>
      <c r="E1487" s="511">
        <v>1500</v>
      </c>
      <c r="F1487" s="512">
        <v>22291335</v>
      </c>
      <c r="G1487" s="507" t="s">
        <v>3549</v>
      </c>
      <c r="H1487" s="507" t="s">
        <v>1126</v>
      </c>
      <c r="I1487" s="509"/>
      <c r="J1487" s="509"/>
      <c r="K1487" s="411">
        <v>1</v>
      </c>
      <c r="L1487" s="512">
        <v>3</v>
      </c>
      <c r="M1487" s="363">
        <v>4500</v>
      </c>
      <c r="N1487" s="412">
        <v>2</v>
      </c>
      <c r="O1487" s="512">
        <v>8</v>
      </c>
      <c r="P1487" s="418">
        <v>12000</v>
      </c>
    </row>
    <row r="1488" spans="1:16" ht="24" x14ac:dyDescent="0.2">
      <c r="A1488" s="408" t="s">
        <v>3533</v>
      </c>
      <c r="B1488" s="408" t="s">
        <v>1112</v>
      </c>
      <c r="C1488" s="412" t="s">
        <v>3229</v>
      </c>
      <c r="D1488" s="507" t="s">
        <v>1126</v>
      </c>
      <c r="E1488" s="511">
        <v>950</v>
      </c>
      <c r="F1488" s="512">
        <v>23808571</v>
      </c>
      <c r="G1488" s="507" t="s">
        <v>3550</v>
      </c>
      <c r="H1488" s="507" t="s">
        <v>1126</v>
      </c>
      <c r="I1488" s="509"/>
      <c r="J1488" s="509"/>
      <c r="K1488" s="411">
        <v>2</v>
      </c>
      <c r="L1488" s="512">
        <v>12</v>
      </c>
      <c r="M1488" s="363">
        <v>11400</v>
      </c>
      <c r="N1488" s="412">
        <v>2</v>
      </c>
      <c r="O1488" s="512">
        <v>8</v>
      </c>
      <c r="P1488" s="418">
        <v>7600</v>
      </c>
    </row>
    <row r="1489" spans="1:16" ht="24" x14ac:dyDescent="0.2">
      <c r="A1489" s="408" t="s">
        <v>3533</v>
      </c>
      <c r="B1489" s="408" t="s">
        <v>1112</v>
      </c>
      <c r="C1489" s="412" t="s">
        <v>3229</v>
      </c>
      <c r="D1489" s="507" t="s">
        <v>1113</v>
      </c>
      <c r="E1489" s="511">
        <v>1800</v>
      </c>
      <c r="F1489" s="512">
        <v>23980504</v>
      </c>
      <c r="G1489" s="507" t="s">
        <v>3551</v>
      </c>
      <c r="H1489" s="507" t="s">
        <v>1113</v>
      </c>
      <c r="I1489" s="509"/>
      <c r="J1489" s="509"/>
      <c r="K1489" s="411">
        <v>2</v>
      </c>
      <c r="L1489" s="512">
        <v>12</v>
      </c>
      <c r="M1489" s="363">
        <v>21600</v>
      </c>
      <c r="N1489" s="412">
        <v>2</v>
      </c>
      <c r="O1489" s="512">
        <v>8</v>
      </c>
      <c r="P1489" s="418">
        <v>14400</v>
      </c>
    </row>
    <row r="1490" spans="1:16" ht="24" x14ac:dyDescent="0.2">
      <c r="A1490" s="408" t="s">
        <v>3533</v>
      </c>
      <c r="B1490" s="408" t="s">
        <v>1112</v>
      </c>
      <c r="C1490" s="412" t="s">
        <v>3229</v>
      </c>
      <c r="D1490" s="507" t="s">
        <v>1113</v>
      </c>
      <c r="E1490" s="511">
        <v>1600</v>
      </c>
      <c r="F1490" s="512">
        <v>23982569</v>
      </c>
      <c r="G1490" s="507" t="s">
        <v>3552</v>
      </c>
      <c r="H1490" s="507" t="s">
        <v>1113</v>
      </c>
      <c r="I1490" s="509"/>
      <c r="J1490" s="509"/>
      <c r="K1490" s="411">
        <v>1</v>
      </c>
      <c r="L1490" s="512">
        <v>2</v>
      </c>
      <c r="M1490" s="363">
        <v>3200</v>
      </c>
      <c r="N1490" s="412">
        <v>2</v>
      </c>
      <c r="O1490" s="512">
        <v>8</v>
      </c>
      <c r="P1490" s="418">
        <v>12800</v>
      </c>
    </row>
    <row r="1491" spans="1:16" ht="24" x14ac:dyDescent="0.2">
      <c r="A1491" s="408" t="s">
        <v>3533</v>
      </c>
      <c r="B1491" s="408" t="s">
        <v>1112</v>
      </c>
      <c r="C1491" s="412" t="s">
        <v>3229</v>
      </c>
      <c r="D1491" s="507" t="s">
        <v>3553</v>
      </c>
      <c r="E1491" s="511">
        <v>1800</v>
      </c>
      <c r="F1491" s="512">
        <v>23984891</v>
      </c>
      <c r="G1491" s="507" t="s">
        <v>3554</v>
      </c>
      <c r="H1491" s="507" t="s">
        <v>3553</v>
      </c>
      <c r="I1491" s="509"/>
      <c r="J1491" s="509"/>
      <c r="K1491" s="411">
        <v>3</v>
      </c>
      <c r="L1491" s="512">
        <v>12</v>
      </c>
      <c r="M1491" s="363">
        <v>21600</v>
      </c>
      <c r="N1491" s="412">
        <v>2</v>
      </c>
      <c r="O1491" s="512">
        <v>9</v>
      </c>
      <c r="P1491" s="418">
        <v>16200</v>
      </c>
    </row>
    <row r="1492" spans="1:16" ht="24" x14ac:dyDescent="0.2">
      <c r="A1492" s="408" t="s">
        <v>3533</v>
      </c>
      <c r="B1492" s="408" t="s">
        <v>1112</v>
      </c>
      <c r="C1492" s="412" t="s">
        <v>3229</v>
      </c>
      <c r="D1492" s="507" t="s">
        <v>1151</v>
      </c>
      <c r="E1492" s="511">
        <v>1300</v>
      </c>
      <c r="F1492" s="512">
        <v>23994122</v>
      </c>
      <c r="G1492" s="507" t="s">
        <v>3555</v>
      </c>
      <c r="H1492" s="507" t="s">
        <v>1151</v>
      </c>
      <c r="I1492" s="509"/>
      <c r="J1492" s="509"/>
      <c r="K1492" s="411">
        <v>2</v>
      </c>
      <c r="L1492" s="512">
        <v>11</v>
      </c>
      <c r="M1492" s="363">
        <v>14300</v>
      </c>
      <c r="N1492" s="412">
        <v>2</v>
      </c>
      <c r="O1492" s="512">
        <v>8</v>
      </c>
      <c r="P1492" s="418">
        <v>10400</v>
      </c>
    </row>
    <row r="1493" spans="1:16" ht="24" x14ac:dyDescent="0.2">
      <c r="A1493" s="408" t="s">
        <v>3533</v>
      </c>
      <c r="B1493" s="408" t="s">
        <v>1112</v>
      </c>
      <c r="C1493" s="412" t="s">
        <v>3229</v>
      </c>
      <c r="D1493" s="507" t="s">
        <v>3556</v>
      </c>
      <c r="E1493" s="511">
        <v>8000</v>
      </c>
      <c r="F1493" s="512">
        <v>28244328</v>
      </c>
      <c r="G1493" s="507" t="s">
        <v>3557</v>
      </c>
      <c r="H1493" s="507" t="s">
        <v>3556</v>
      </c>
      <c r="I1493" s="509"/>
      <c r="J1493" s="509"/>
      <c r="K1493" s="411">
        <v>1</v>
      </c>
      <c r="L1493" s="512">
        <v>2</v>
      </c>
      <c r="M1493" s="363">
        <v>16000</v>
      </c>
      <c r="N1493" s="412">
        <v>2</v>
      </c>
      <c r="O1493" s="512">
        <v>8</v>
      </c>
      <c r="P1493" s="418">
        <v>64000</v>
      </c>
    </row>
    <row r="1494" spans="1:16" ht="24" x14ac:dyDescent="0.2">
      <c r="A1494" s="408" t="s">
        <v>3533</v>
      </c>
      <c r="B1494" s="408" t="s">
        <v>1112</v>
      </c>
      <c r="C1494" s="412" t="s">
        <v>3229</v>
      </c>
      <c r="D1494" s="507" t="s">
        <v>1228</v>
      </c>
      <c r="E1494" s="511">
        <v>2200</v>
      </c>
      <c r="F1494" s="512">
        <v>28315309</v>
      </c>
      <c r="G1494" s="507" t="s">
        <v>3558</v>
      </c>
      <c r="H1494" s="507" t="s">
        <v>1228</v>
      </c>
      <c r="I1494" s="509"/>
      <c r="J1494" s="509"/>
      <c r="K1494" s="411">
        <v>0</v>
      </c>
      <c r="L1494" s="512"/>
      <c r="M1494" s="412">
        <v>0</v>
      </c>
      <c r="N1494" s="412">
        <v>1</v>
      </c>
      <c r="O1494" s="512">
        <v>5</v>
      </c>
      <c r="P1494" s="418">
        <v>11000</v>
      </c>
    </row>
    <row r="1495" spans="1:16" ht="24" x14ac:dyDescent="0.2">
      <c r="A1495" s="408" t="s">
        <v>3533</v>
      </c>
      <c r="B1495" s="408" t="s">
        <v>1112</v>
      </c>
      <c r="C1495" s="412" t="s">
        <v>3229</v>
      </c>
      <c r="D1495" s="507" t="s">
        <v>1129</v>
      </c>
      <c r="E1495" s="511">
        <v>1800</v>
      </c>
      <c r="F1495" s="512">
        <v>30674655</v>
      </c>
      <c r="G1495" s="507" t="s">
        <v>3559</v>
      </c>
      <c r="H1495" s="507" t="s">
        <v>1129</v>
      </c>
      <c r="I1495" s="509"/>
      <c r="J1495" s="509"/>
      <c r="K1495" s="411">
        <v>1</v>
      </c>
      <c r="L1495" s="512">
        <v>3</v>
      </c>
      <c r="M1495" s="363">
        <v>5400</v>
      </c>
      <c r="N1495" s="412">
        <v>1</v>
      </c>
      <c r="O1495" s="512">
        <v>8</v>
      </c>
      <c r="P1495" s="418">
        <v>14400</v>
      </c>
    </row>
    <row r="1496" spans="1:16" ht="24" x14ac:dyDescent="0.2">
      <c r="A1496" s="408" t="s">
        <v>3533</v>
      </c>
      <c r="B1496" s="408" t="s">
        <v>1112</v>
      </c>
      <c r="C1496" s="412" t="s">
        <v>3229</v>
      </c>
      <c r="D1496" s="507" t="s">
        <v>1389</v>
      </c>
      <c r="E1496" s="511">
        <v>1100</v>
      </c>
      <c r="F1496" s="512">
        <v>31043226</v>
      </c>
      <c r="G1496" s="507" t="s">
        <v>3560</v>
      </c>
      <c r="H1496" s="507" t="s">
        <v>1389</v>
      </c>
      <c r="I1496" s="509"/>
      <c r="J1496" s="509"/>
      <c r="K1496" s="411">
        <v>1</v>
      </c>
      <c r="L1496" s="512">
        <v>2</v>
      </c>
      <c r="M1496" s="363">
        <v>2200</v>
      </c>
      <c r="N1496" s="412">
        <v>1</v>
      </c>
      <c r="O1496" s="512">
        <v>7</v>
      </c>
      <c r="P1496" s="418">
        <v>7700</v>
      </c>
    </row>
    <row r="1497" spans="1:16" ht="24" x14ac:dyDescent="0.2">
      <c r="A1497" s="408" t="s">
        <v>3533</v>
      </c>
      <c r="B1497" s="408" t="s">
        <v>1112</v>
      </c>
      <c r="C1497" s="412" t="s">
        <v>3229</v>
      </c>
      <c r="D1497" s="507" t="s">
        <v>1126</v>
      </c>
      <c r="E1497" s="511">
        <v>1500</v>
      </c>
      <c r="F1497" s="512">
        <v>31123950</v>
      </c>
      <c r="G1497" s="507" t="s">
        <v>3561</v>
      </c>
      <c r="H1497" s="507" t="s">
        <v>1126</v>
      </c>
      <c r="I1497" s="509"/>
      <c r="J1497" s="509"/>
      <c r="K1497" s="411">
        <v>3</v>
      </c>
      <c r="L1497" s="512">
        <v>12</v>
      </c>
      <c r="M1497" s="363">
        <v>18000</v>
      </c>
      <c r="N1497" s="412">
        <v>1</v>
      </c>
      <c r="O1497" s="512">
        <v>8</v>
      </c>
      <c r="P1497" s="418">
        <v>12000</v>
      </c>
    </row>
    <row r="1498" spans="1:16" ht="24" x14ac:dyDescent="0.2">
      <c r="A1498" s="408" t="s">
        <v>3533</v>
      </c>
      <c r="B1498" s="408" t="s">
        <v>1112</v>
      </c>
      <c r="C1498" s="412" t="s">
        <v>3229</v>
      </c>
      <c r="D1498" s="507" t="s">
        <v>1193</v>
      </c>
      <c r="E1498" s="511">
        <v>1800</v>
      </c>
      <c r="F1498" s="512">
        <v>31124416</v>
      </c>
      <c r="G1498" s="507" t="s">
        <v>3562</v>
      </c>
      <c r="H1498" s="507" t="s">
        <v>1193</v>
      </c>
      <c r="I1498" s="509"/>
      <c r="J1498" s="509"/>
      <c r="K1498" s="411">
        <v>2</v>
      </c>
      <c r="L1498" s="512">
        <v>11</v>
      </c>
      <c r="M1498" s="363">
        <v>19800</v>
      </c>
      <c r="N1498" s="412">
        <v>1</v>
      </c>
      <c r="O1498" s="512">
        <v>1</v>
      </c>
      <c r="P1498" s="418">
        <v>1800</v>
      </c>
    </row>
    <row r="1499" spans="1:16" ht="24" x14ac:dyDescent="0.2">
      <c r="A1499" s="408" t="s">
        <v>3533</v>
      </c>
      <c r="B1499" s="408" t="s">
        <v>1112</v>
      </c>
      <c r="C1499" s="412" t="s">
        <v>3229</v>
      </c>
      <c r="D1499" s="507" t="s">
        <v>3101</v>
      </c>
      <c r="E1499" s="511">
        <v>930</v>
      </c>
      <c r="F1499" s="512">
        <v>31134868</v>
      </c>
      <c r="G1499" s="507" t="s">
        <v>3563</v>
      </c>
      <c r="H1499" s="507" t="s">
        <v>3101</v>
      </c>
      <c r="I1499" s="509"/>
      <c r="J1499" s="509"/>
      <c r="K1499" s="411">
        <v>2</v>
      </c>
      <c r="L1499" s="512">
        <v>12</v>
      </c>
      <c r="M1499" s="363">
        <v>11160</v>
      </c>
      <c r="N1499" s="412">
        <v>1</v>
      </c>
      <c r="O1499" s="512">
        <v>2</v>
      </c>
      <c r="P1499" s="418">
        <v>1860</v>
      </c>
    </row>
    <row r="1500" spans="1:16" ht="24" x14ac:dyDescent="0.2">
      <c r="A1500" s="408" t="s">
        <v>3533</v>
      </c>
      <c r="B1500" s="408" t="s">
        <v>1112</v>
      </c>
      <c r="C1500" s="412" t="s">
        <v>3229</v>
      </c>
      <c r="D1500" s="507" t="s">
        <v>1193</v>
      </c>
      <c r="E1500" s="511">
        <v>1100</v>
      </c>
      <c r="F1500" s="512">
        <v>31135138</v>
      </c>
      <c r="G1500" s="507" t="s">
        <v>3564</v>
      </c>
      <c r="H1500" s="507" t="s">
        <v>1193</v>
      </c>
      <c r="I1500" s="509"/>
      <c r="J1500" s="509"/>
      <c r="K1500" s="411">
        <v>2</v>
      </c>
      <c r="L1500" s="512">
        <v>12</v>
      </c>
      <c r="M1500" s="363">
        <v>13200</v>
      </c>
      <c r="N1500" s="412">
        <v>2</v>
      </c>
      <c r="O1500" s="512">
        <v>8</v>
      </c>
      <c r="P1500" s="418">
        <v>8800</v>
      </c>
    </row>
    <row r="1501" spans="1:16" ht="24" x14ac:dyDescent="0.2">
      <c r="A1501" s="408" t="s">
        <v>3533</v>
      </c>
      <c r="B1501" s="408" t="s">
        <v>1112</v>
      </c>
      <c r="C1501" s="412" t="s">
        <v>3229</v>
      </c>
      <c r="D1501" s="507" t="s">
        <v>1126</v>
      </c>
      <c r="E1501" s="511">
        <v>930</v>
      </c>
      <c r="F1501" s="512">
        <v>31136037</v>
      </c>
      <c r="G1501" s="507" t="s">
        <v>3565</v>
      </c>
      <c r="H1501" s="507" t="s">
        <v>1126</v>
      </c>
      <c r="I1501" s="509"/>
      <c r="J1501" s="509"/>
      <c r="K1501" s="411">
        <v>2</v>
      </c>
      <c r="L1501" s="512">
        <v>12</v>
      </c>
      <c r="M1501" s="363">
        <v>11160</v>
      </c>
      <c r="N1501" s="412">
        <v>2</v>
      </c>
      <c r="O1501" s="512">
        <v>8</v>
      </c>
      <c r="P1501" s="418">
        <v>7440</v>
      </c>
    </row>
    <row r="1502" spans="1:16" ht="24" x14ac:dyDescent="0.2">
      <c r="A1502" s="408" t="s">
        <v>3533</v>
      </c>
      <c r="B1502" s="408" t="s">
        <v>1112</v>
      </c>
      <c r="C1502" s="412" t="s">
        <v>3229</v>
      </c>
      <c r="D1502" s="507" t="s">
        <v>1126</v>
      </c>
      <c r="E1502" s="511">
        <v>950</v>
      </c>
      <c r="F1502" s="512">
        <v>31136576</v>
      </c>
      <c r="G1502" s="507" t="s">
        <v>3566</v>
      </c>
      <c r="H1502" s="507" t="s">
        <v>1126</v>
      </c>
      <c r="I1502" s="509"/>
      <c r="J1502" s="509"/>
      <c r="K1502" s="411">
        <v>2</v>
      </c>
      <c r="L1502" s="512">
        <v>12</v>
      </c>
      <c r="M1502" s="363">
        <v>11400</v>
      </c>
      <c r="N1502" s="412">
        <v>2</v>
      </c>
      <c r="O1502" s="512">
        <v>8</v>
      </c>
      <c r="P1502" s="418">
        <v>7600</v>
      </c>
    </row>
    <row r="1503" spans="1:16" ht="24" x14ac:dyDescent="0.2">
      <c r="A1503" s="408" t="s">
        <v>3533</v>
      </c>
      <c r="B1503" s="408" t="s">
        <v>1112</v>
      </c>
      <c r="C1503" s="412" t="s">
        <v>3229</v>
      </c>
      <c r="D1503" s="507" t="s">
        <v>1126</v>
      </c>
      <c r="E1503" s="511">
        <v>1500</v>
      </c>
      <c r="F1503" s="512">
        <v>31145512</v>
      </c>
      <c r="G1503" s="507" t="s">
        <v>3567</v>
      </c>
      <c r="H1503" s="507" t="s">
        <v>1126</v>
      </c>
      <c r="I1503" s="509"/>
      <c r="J1503" s="509"/>
      <c r="K1503" s="411">
        <v>1</v>
      </c>
      <c r="L1503" s="512">
        <v>3</v>
      </c>
      <c r="M1503" s="363">
        <v>4500</v>
      </c>
      <c r="N1503" s="412">
        <v>1</v>
      </c>
      <c r="O1503" s="512">
        <v>1</v>
      </c>
      <c r="P1503" s="418">
        <v>1500</v>
      </c>
    </row>
    <row r="1504" spans="1:16" ht="24" x14ac:dyDescent="0.2">
      <c r="A1504" s="408" t="s">
        <v>3533</v>
      </c>
      <c r="B1504" s="408" t="s">
        <v>1112</v>
      </c>
      <c r="C1504" s="412" t="s">
        <v>3229</v>
      </c>
      <c r="D1504" s="507" t="s">
        <v>1126</v>
      </c>
      <c r="E1504" s="511">
        <v>950</v>
      </c>
      <c r="F1504" s="512">
        <v>31145696</v>
      </c>
      <c r="G1504" s="507" t="s">
        <v>3568</v>
      </c>
      <c r="H1504" s="507" t="s">
        <v>1126</v>
      </c>
      <c r="I1504" s="509"/>
      <c r="J1504" s="509"/>
      <c r="K1504" s="411">
        <v>2</v>
      </c>
      <c r="L1504" s="512">
        <v>12</v>
      </c>
      <c r="M1504" s="363">
        <v>11400</v>
      </c>
      <c r="N1504" s="412">
        <v>2</v>
      </c>
      <c r="O1504" s="512">
        <v>8</v>
      </c>
      <c r="P1504" s="418">
        <v>7600</v>
      </c>
    </row>
    <row r="1505" spans="1:16" ht="24" x14ac:dyDescent="0.2">
      <c r="A1505" s="408" t="s">
        <v>3533</v>
      </c>
      <c r="B1505" s="408" t="s">
        <v>1112</v>
      </c>
      <c r="C1505" s="412" t="s">
        <v>3229</v>
      </c>
      <c r="D1505" s="507" t="s">
        <v>3101</v>
      </c>
      <c r="E1505" s="511">
        <v>1000</v>
      </c>
      <c r="F1505" s="512">
        <v>31146479</v>
      </c>
      <c r="G1505" s="507" t="s">
        <v>3569</v>
      </c>
      <c r="H1505" s="507" t="s">
        <v>3101</v>
      </c>
      <c r="I1505" s="509"/>
      <c r="J1505" s="509"/>
      <c r="K1505" s="411">
        <v>2</v>
      </c>
      <c r="L1505" s="512">
        <v>12</v>
      </c>
      <c r="M1505" s="363">
        <v>12000</v>
      </c>
      <c r="N1505" s="412">
        <v>2</v>
      </c>
      <c r="O1505" s="512">
        <v>8</v>
      </c>
      <c r="P1505" s="418">
        <v>8000</v>
      </c>
    </row>
    <row r="1506" spans="1:16" ht="24" x14ac:dyDescent="0.2">
      <c r="A1506" s="408" t="s">
        <v>3533</v>
      </c>
      <c r="B1506" s="408" t="s">
        <v>1112</v>
      </c>
      <c r="C1506" s="412" t="s">
        <v>3229</v>
      </c>
      <c r="D1506" s="507" t="s">
        <v>1129</v>
      </c>
      <c r="E1506" s="511">
        <v>1000</v>
      </c>
      <c r="F1506" s="512">
        <v>31154298</v>
      </c>
      <c r="G1506" s="507" t="s">
        <v>3570</v>
      </c>
      <c r="H1506" s="507" t="s">
        <v>1129</v>
      </c>
      <c r="I1506" s="509"/>
      <c r="J1506" s="509"/>
      <c r="K1506" s="411">
        <v>2</v>
      </c>
      <c r="L1506" s="512">
        <v>12</v>
      </c>
      <c r="M1506" s="363">
        <v>12000</v>
      </c>
      <c r="N1506" s="412">
        <v>2</v>
      </c>
      <c r="O1506" s="512">
        <v>8</v>
      </c>
      <c r="P1506" s="418">
        <v>8000</v>
      </c>
    </row>
    <row r="1507" spans="1:16" ht="24" x14ac:dyDescent="0.2">
      <c r="A1507" s="408" t="s">
        <v>3533</v>
      </c>
      <c r="B1507" s="408" t="s">
        <v>1112</v>
      </c>
      <c r="C1507" s="412" t="s">
        <v>3229</v>
      </c>
      <c r="D1507" s="507" t="s">
        <v>1193</v>
      </c>
      <c r="E1507" s="511">
        <v>1000</v>
      </c>
      <c r="F1507" s="512">
        <v>31155645</v>
      </c>
      <c r="G1507" s="507" t="s">
        <v>3571</v>
      </c>
      <c r="H1507" s="507" t="s">
        <v>1193</v>
      </c>
      <c r="I1507" s="509"/>
      <c r="J1507" s="509"/>
      <c r="K1507" s="411">
        <v>2</v>
      </c>
      <c r="L1507" s="512">
        <v>12</v>
      </c>
      <c r="M1507" s="363">
        <v>12000</v>
      </c>
      <c r="N1507" s="412">
        <v>2</v>
      </c>
      <c r="O1507" s="512">
        <v>8</v>
      </c>
      <c r="P1507" s="418">
        <v>8000</v>
      </c>
    </row>
    <row r="1508" spans="1:16" ht="24" x14ac:dyDescent="0.2">
      <c r="A1508" s="408" t="s">
        <v>3533</v>
      </c>
      <c r="B1508" s="408" t="s">
        <v>1112</v>
      </c>
      <c r="C1508" s="412" t="s">
        <v>3229</v>
      </c>
      <c r="D1508" s="507" t="s">
        <v>1193</v>
      </c>
      <c r="E1508" s="511">
        <v>1100</v>
      </c>
      <c r="F1508" s="512">
        <v>31155908</v>
      </c>
      <c r="G1508" s="507" t="s">
        <v>3572</v>
      </c>
      <c r="H1508" s="507" t="s">
        <v>1193</v>
      </c>
      <c r="I1508" s="509"/>
      <c r="J1508" s="509"/>
      <c r="K1508" s="411">
        <v>2</v>
      </c>
      <c r="L1508" s="512">
        <v>12</v>
      </c>
      <c r="M1508" s="363">
        <v>13200</v>
      </c>
      <c r="N1508" s="412">
        <v>2</v>
      </c>
      <c r="O1508" s="512">
        <v>8</v>
      </c>
      <c r="P1508" s="418">
        <v>8800</v>
      </c>
    </row>
    <row r="1509" spans="1:16" ht="24" x14ac:dyDescent="0.2">
      <c r="A1509" s="408" t="s">
        <v>3533</v>
      </c>
      <c r="B1509" s="408" t="s">
        <v>1112</v>
      </c>
      <c r="C1509" s="412" t="s">
        <v>3229</v>
      </c>
      <c r="D1509" s="507" t="s">
        <v>1193</v>
      </c>
      <c r="E1509" s="511">
        <v>900</v>
      </c>
      <c r="F1509" s="512">
        <v>31156703</v>
      </c>
      <c r="G1509" s="507" t="s">
        <v>3573</v>
      </c>
      <c r="H1509" s="507" t="s">
        <v>1193</v>
      </c>
      <c r="I1509" s="509"/>
      <c r="J1509" s="509"/>
      <c r="K1509" s="411">
        <v>2</v>
      </c>
      <c r="L1509" s="512">
        <v>12</v>
      </c>
      <c r="M1509" s="363">
        <v>10800</v>
      </c>
      <c r="N1509" s="412">
        <v>2</v>
      </c>
      <c r="O1509" s="512">
        <v>8</v>
      </c>
      <c r="P1509" s="418">
        <v>7200</v>
      </c>
    </row>
    <row r="1510" spans="1:16" ht="24" x14ac:dyDescent="0.2">
      <c r="A1510" s="408" t="s">
        <v>3533</v>
      </c>
      <c r="B1510" s="408" t="s">
        <v>1112</v>
      </c>
      <c r="C1510" s="412" t="s">
        <v>3229</v>
      </c>
      <c r="D1510" s="507" t="s">
        <v>1129</v>
      </c>
      <c r="E1510" s="511">
        <v>1100</v>
      </c>
      <c r="F1510" s="512">
        <v>31158200</v>
      </c>
      <c r="G1510" s="507" t="s">
        <v>3574</v>
      </c>
      <c r="H1510" s="507" t="s">
        <v>1129</v>
      </c>
      <c r="I1510" s="509"/>
      <c r="J1510" s="509"/>
      <c r="K1510" s="411">
        <v>1</v>
      </c>
      <c r="L1510" s="512">
        <v>3</v>
      </c>
      <c r="M1510" s="363">
        <v>3300</v>
      </c>
      <c r="N1510" s="412">
        <v>2</v>
      </c>
      <c r="O1510" s="512">
        <v>8</v>
      </c>
      <c r="P1510" s="418">
        <v>8800</v>
      </c>
    </row>
    <row r="1511" spans="1:16" ht="24" x14ac:dyDescent="0.2">
      <c r="A1511" s="408" t="s">
        <v>3533</v>
      </c>
      <c r="B1511" s="408" t="s">
        <v>1112</v>
      </c>
      <c r="C1511" s="412" t="s">
        <v>3229</v>
      </c>
      <c r="D1511" s="507" t="s">
        <v>3575</v>
      </c>
      <c r="E1511" s="511">
        <v>1560</v>
      </c>
      <c r="F1511" s="512">
        <v>31159938</v>
      </c>
      <c r="G1511" s="507" t="s">
        <v>3576</v>
      </c>
      <c r="H1511" s="507" t="s">
        <v>3575</v>
      </c>
      <c r="I1511" s="509"/>
      <c r="J1511" s="509"/>
      <c r="K1511" s="411">
        <v>2</v>
      </c>
      <c r="L1511" s="512">
        <v>12</v>
      </c>
      <c r="M1511" s="363">
        <v>18720</v>
      </c>
      <c r="N1511" s="412">
        <v>2</v>
      </c>
      <c r="O1511" s="512">
        <v>8</v>
      </c>
      <c r="P1511" s="418">
        <v>12480</v>
      </c>
    </row>
    <row r="1512" spans="1:16" ht="24" x14ac:dyDescent="0.2">
      <c r="A1512" s="408" t="s">
        <v>3533</v>
      </c>
      <c r="B1512" s="408" t="s">
        <v>1112</v>
      </c>
      <c r="C1512" s="412" t="s">
        <v>3229</v>
      </c>
      <c r="D1512" s="507" t="s">
        <v>1126</v>
      </c>
      <c r="E1512" s="511">
        <v>950</v>
      </c>
      <c r="F1512" s="512">
        <v>31160591</v>
      </c>
      <c r="G1512" s="507" t="s">
        <v>3577</v>
      </c>
      <c r="H1512" s="507" t="s">
        <v>1126</v>
      </c>
      <c r="I1512" s="509"/>
      <c r="J1512" s="509"/>
      <c r="K1512" s="411">
        <v>2</v>
      </c>
      <c r="L1512" s="512">
        <v>12</v>
      </c>
      <c r="M1512" s="363">
        <v>11400</v>
      </c>
      <c r="N1512" s="412">
        <v>2</v>
      </c>
      <c r="O1512" s="512">
        <v>8</v>
      </c>
      <c r="P1512" s="418">
        <v>7600</v>
      </c>
    </row>
    <row r="1513" spans="1:16" ht="24" x14ac:dyDescent="0.2">
      <c r="A1513" s="408" t="s">
        <v>3533</v>
      </c>
      <c r="B1513" s="408" t="s">
        <v>1112</v>
      </c>
      <c r="C1513" s="412" t="s">
        <v>3229</v>
      </c>
      <c r="D1513" s="507" t="s">
        <v>1126</v>
      </c>
      <c r="E1513" s="511">
        <v>930</v>
      </c>
      <c r="F1513" s="512">
        <v>31166458</v>
      </c>
      <c r="G1513" s="507" t="s">
        <v>3578</v>
      </c>
      <c r="H1513" s="507" t="s">
        <v>1126</v>
      </c>
      <c r="I1513" s="509"/>
      <c r="J1513" s="509"/>
      <c r="K1513" s="411">
        <v>2</v>
      </c>
      <c r="L1513" s="512">
        <v>12</v>
      </c>
      <c r="M1513" s="363">
        <v>11160</v>
      </c>
      <c r="N1513" s="412">
        <v>2</v>
      </c>
      <c r="O1513" s="512">
        <v>8</v>
      </c>
      <c r="P1513" s="418">
        <v>7440</v>
      </c>
    </row>
    <row r="1514" spans="1:16" ht="24" x14ac:dyDescent="0.2">
      <c r="A1514" s="408" t="s">
        <v>3533</v>
      </c>
      <c r="B1514" s="408" t="s">
        <v>1112</v>
      </c>
      <c r="C1514" s="412" t="s">
        <v>3229</v>
      </c>
      <c r="D1514" s="507" t="s">
        <v>1129</v>
      </c>
      <c r="E1514" s="511">
        <v>1100</v>
      </c>
      <c r="F1514" s="512">
        <v>31168862</v>
      </c>
      <c r="G1514" s="507" t="s">
        <v>3579</v>
      </c>
      <c r="H1514" s="507" t="s">
        <v>1129</v>
      </c>
      <c r="I1514" s="509"/>
      <c r="J1514" s="509"/>
      <c r="K1514" s="411">
        <v>2</v>
      </c>
      <c r="L1514" s="512">
        <v>2</v>
      </c>
      <c r="M1514" s="363">
        <v>2200</v>
      </c>
      <c r="N1514" s="412">
        <v>1</v>
      </c>
      <c r="O1514" s="512">
        <v>3</v>
      </c>
      <c r="P1514" s="418">
        <v>3300</v>
      </c>
    </row>
    <row r="1515" spans="1:16" ht="24" x14ac:dyDescent="0.2">
      <c r="A1515" s="408" t="s">
        <v>3533</v>
      </c>
      <c r="B1515" s="408" t="s">
        <v>1112</v>
      </c>
      <c r="C1515" s="412" t="s">
        <v>3229</v>
      </c>
      <c r="D1515" s="507" t="s">
        <v>1126</v>
      </c>
      <c r="E1515" s="511">
        <v>930</v>
      </c>
      <c r="F1515" s="512">
        <v>31169852</v>
      </c>
      <c r="G1515" s="507" t="s">
        <v>3580</v>
      </c>
      <c r="H1515" s="507" t="s">
        <v>1126</v>
      </c>
      <c r="I1515" s="509"/>
      <c r="J1515" s="509"/>
      <c r="K1515" s="411">
        <v>2</v>
      </c>
      <c r="L1515" s="512">
        <v>12</v>
      </c>
      <c r="M1515" s="363">
        <v>11160</v>
      </c>
      <c r="N1515" s="412">
        <v>1</v>
      </c>
      <c r="O1515" s="512">
        <v>8</v>
      </c>
      <c r="P1515" s="418">
        <v>7440</v>
      </c>
    </row>
    <row r="1516" spans="1:16" ht="24" x14ac:dyDescent="0.2">
      <c r="A1516" s="408" t="s">
        <v>3533</v>
      </c>
      <c r="B1516" s="408" t="s">
        <v>1112</v>
      </c>
      <c r="C1516" s="412" t="s">
        <v>3229</v>
      </c>
      <c r="D1516" s="507" t="s">
        <v>1193</v>
      </c>
      <c r="E1516" s="511">
        <v>930</v>
      </c>
      <c r="F1516" s="512">
        <v>31171635</v>
      </c>
      <c r="G1516" s="507" t="s">
        <v>3581</v>
      </c>
      <c r="H1516" s="507" t="s">
        <v>1193</v>
      </c>
      <c r="I1516" s="509"/>
      <c r="J1516" s="509"/>
      <c r="K1516" s="411">
        <v>2</v>
      </c>
      <c r="L1516" s="512">
        <v>12</v>
      </c>
      <c r="M1516" s="363">
        <v>11160</v>
      </c>
      <c r="N1516" s="412">
        <v>2</v>
      </c>
      <c r="O1516" s="512">
        <v>8</v>
      </c>
      <c r="P1516" s="418">
        <v>7440</v>
      </c>
    </row>
    <row r="1517" spans="1:16" ht="24" x14ac:dyDescent="0.2">
      <c r="A1517" s="408" t="s">
        <v>3533</v>
      </c>
      <c r="B1517" s="408" t="s">
        <v>1112</v>
      </c>
      <c r="C1517" s="412" t="s">
        <v>3229</v>
      </c>
      <c r="D1517" s="507" t="s">
        <v>1126</v>
      </c>
      <c r="E1517" s="511">
        <v>930</v>
      </c>
      <c r="F1517" s="512">
        <v>31171981</v>
      </c>
      <c r="G1517" s="507" t="s">
        <v>3582</v>
      </c>
      <c r="H1517" s="507" t="s">
        <v>1126</v>
      </c>
      <c r="I1517" s="509"/>
      <c r="J1517" s="509"/>
      <c r="K1517" s="411">
        <v>2</v>
      </c>
      <c r="L1517" s="512">
        <v>12</v>
      </c>
      <c r="M1517" s="363">
        <v>11160</v>
      </c>
      <c r="N1517" s="412">
        <v>2</v>
      </c>
      <c r="O1517" s="512">
        <v>8</v>
      </c>
      <c r="P1517" s="418">
        <v>7440</v>
      </c>
    </row>
    <row r="1518" spans="1:16" ht="24" x14ac:dyDescent="0.2">
      <c r="A1518" s="408" t="s">
        <v>3533</v>
      </c>
      <c r="B1518" s="408" t="s">
        <v>1112</v>
      </c>
      <c r="C1518" s="412" t="s">
        <v>3229</v>
      </c>
      <c r="D1518" s="507" t="s">
        <v>1193</v>
      </c>
      <c r="E1518" s="511">
        <v>930</v>
      </c>
      <c r="F1518" s="512">
        <v>31173025</v>
      </c>
      <c r="G1518" s="507" t="s">
        <v>3583</v>
      </c>
      <c r="H1518" s="507" t="s">
        <v>1193</v>
      </c>
      <c r="I1518" s="509"/>
      <c r="J1518" s="509"/>
      <c r="K1518" s="411">
        <v>1</v>
      </c>
      <c r="L1518" s="512">
        <v>3</v>
      </c>
      <c r="M1518" s="363">
        <v>2790</v>
      </c>
      <c r="N1518" s="412">
        <v>2</v>
      </c>
      <c r="O1518" s="512">
        <v>8</v>
      </c>
      <c r="P1518" s="418">
        <v>7440</v>
      </c>
    </row>
    <row r="1519" spans="1:16" ht="24" x14ac:dyDescent="0.2">
      <c r="A1519" s="408" t="s">
        <v>3533</v>
      </c>
      <c r="B1519" s="408" t="s">
        <v>1112</v>
      </c>
      <c r="C1519" s="412" t="s">
        <v>3229</v>
      </c>
      <c r="D1519" s="507" t="s">
        <v>2957</v>
      </c>
      <c r="E1519" s="511">
        <v>930</v>
      </c>
      <c r="F1519" s="512">
        <v>31173529</v>
      </c>
      <c r="G1519" s="507" t="s">
        <v>3584</v>
      </c>
      <c r="H1519" s="507" t="s">
        <v>2957</v>
      </c>
      <c r="I1519" s="509"/>
      <c r="J1519" s="509"/>
      <c r="K1519" s="411">
        <v>2</v>
      </c>
      <c r="L1519" s="512">
        <v>12</v>
      </c>
      <c r="M1519" s="363">
        <v>11160</v>
      </c>
      <c r="N1519" s="412">
        <v>2</v>
      </c>
      <c r="O1519" s="512">
        <v>8</v>
      </c>
      <c r="P1519" s="418">
        <v>7440</v>
      </c>
    </row>
    <row r="1520" spans="1:16" ht="24" x14ac:dyDescent="0.2">
      <c r="A1520" s="408" t="s">
        <v>3533</v>
      </c>
      <c r="B1520" s="408" t="s">
        <v>1112</v>
      </c>
      <c r="C1520" s="412" t="s">
        <v>3229</v>
      </c>
      <c r="D1520" s="507" t="s">
        <v>3585</v>
      </c>
      <c r="E1520" s="511">
        <v>1800</v>
      </c>
      <c r="F1520" s="512">
        <v>31174380</v>
      </c>
      <c r="G1520" s="507" t="s">
        <v>3586</v>
      </c>
      <c r="H1520" s="507" t="s">
        <v>3585</v>
      </c>
      <c r="I1520" s="509"/>
      <c r="J1520" s="509"/>
      <c r="K1520" s="411">
        <v>2</v>
      </c>
      <c r="L1520" s="512">
        <v>12</v>
      </c>
      <c r="M1520" s="363">
        <v>21600</v>
      </c>
      <c r="N1520" s="412">
        <v>2</v>
      </c>
      <c r="O1520" s="512">
        <v>8</v>
      </c>
      <c r="P1520" s="418">
        <v>14400</v>
      </c>
    </row>
    <row r="1521" spans="1:16" ht="24" x14ac:dyDescent="0.2">
      <c r="A1521" s="408" t="s">
        <v>3533</v>
      </c>
      <c r="B1521" s="408" t="s">
        <v>1112</v>
      </c>
      <c r="C1521" s="412" t="s">
        <v>3229</v>
      </c>
      <c r="D1521" s="507" t="s">
        <v>1126</v>
      </c>
      <c r="E1521" s="511">
        <v>1000</v>
      </c>
      <c r="F1521" s="512">
        <v>31174494</v>
      </c>
      <c r="G1521" s="507" t="s">
        <v>2788</v>
      </c>
      <c r="H1521" s="507" t="s">
        <v>1126</v>
      </c>
      <c r="I1521" s="509"/>
      <c r="J1521" s="509"/>
      <c r="K1521" s="411">
        <v>1</v>
      </c>
      <c r="L1521" s="512">
        <v>1</v>
      </c>
      <c r="M1521" s="363">
        <v>1000</v>
      </c>
      <c r="N1521" s="412">
        <v>0</v>
      </c>
      <c r="O1521" s="512">
        <v>0</v>
      </c>
      <c r="P1521" s="418">
        <v>0</v>
      </c>
    </row>
    <row r="1522" spans="1:16" ht="24" x14ac:dyDescent="0.2">
      <c r="A1522" s="408" t="s">
        <v>3533</v>
      </c>
      <c r="B1522" s="408" t="s">
        <v>1112</v>
      </c>
      <c r="C1522" s="412" t="s">
        <v>3229</v>
      </c>
      <c r="D1522" s="507" t="s">
        <v>3041</v>
      </c>
      <c r="E1522" s="511">
        <v>1800</v>
      </c>
      <c r="F1522" s="512">
        <v>31174829</v>
      </c>
      <c r="G1522" s="507" t="s">
        <v>3587</v>
      </c>
      <c r="H1522" s="507" t="s">
        <v>3041</v>
      </c>
      <c r="I1522" s="509"/>
      <c r="J1522" s="509"/>
      <c r="K1522" s="411">
        <v>1</v>
      </c>
      <c r="L1522" s="512">
        <v>2</v>
      </c>
      <c r="M1522" s="363">
        <v>3600</v>
      </c>
      <c r="N1522" s="412">
        <v>1</v>
      </c>
      <c r="O1522" s="512">
        <v>1</v>
      </c>
      <c r="P1522" s="418">
        <v>1800</v>
      </c>
    </row>
    <row r="1523" spans="1:16" ht="24" x14ac:dyDescent="0.2">
      <c r="A1523" s="408" t="s">
        <v>3533</v>
      </c>
      <c r="B1523" s="408" t="s">
        <v>1112</v>
      </c>
      <c r="C1523" s="412" t="s">
        <v>3229</v>
      </c>
      <c r="D1523" s="507" t="s">
        <v>1154</v>
      </c>
      <c r="E1523" s="511">
        <v>2200</v>
      </c>
      <c r="F1523" s="512">
        <v>31175383</v>
      </c>
      <c r="G1523" s="507" t="s">
        <v>3588</v>
      </c>
      <c r="H1523" s="507" t="s">
        <v>1154</v>
      </c>
      <c r="I1523" s="509"/>
      <c r="J1523" s="509"/>
      <c r="K1523" s="411">
        <v>2</v>
      </c>
      <c r="L1523" s="512">
        <v>12</v>
      </c>
      <c r="M1523" s="363">
        <v>26400</v>
      </c>
      <c r="N1523" s="412">
        <v>1</v>
      </c>
      <c r="O1523" s="512">
        <v>8</v>
      </c>
      <c r="P1523" s="418">
        <v>17600</v>
      </c>
    </row>
    <row r="1524" spans="1:16" ht="24" x14ac:dyDescent="0.2">
      <c r="A1524" s="408" t="s">
        <v>3533</v>
      </c>
      <c r="B1524" s="408" t="s">
        <v>1112</v>
      </c>
      <c r="C1524" s="412" t="s">
        <v>3229</v>
      </c>
      <c r="D1524" s="507" t="s">
        <v>1129</v>
      </c>
      <c r="E1524" s="511">
        <v>1800</v>
      </c>
      <c r="F1524" s="512">
        <v>31175483</v>
      </c>
      <c r="G1524" s="507" t="s">
        <v>3589</v>
      </c>
      <c r="H1524" s="507" t="s">
        <v>1129</v>
      </c>
      <c r="I1524" s="509"/>
      <c r="J1524" s="509"/>
      <c r="K1524" s="411">
        <v>1</v>
      </c>
      <c r="L1524" s="512">
        <v>3</v>
      </c>
      <c r="M1524" s="363">
        <v>5400</v>
      </c>
      <c r="N1524" s="412">
        <v>1</v>
      </c>
      <c r="O1524" s="512">
        <v>8</v>
      </c>
      <c r="P1524" s="418">
        <v>14400</v>
      </c>
    </row>
    <row r="1525" spans="1:16" ht="24" x14ac:dyDescent="0.2">
      <c r="A1525" s="408" t="s">
        <v>3533</v>
      </c>
      <c r="B1525" s="408" t="s">
        <v>1112</v>
      </c>
      <c r="C1525" s="412" t="s">
        <v>3229</v>
      </c>
      <c r="D1525" s="507" t="s">
        <v>1193</v>
      </c>
      <c r="E1525" s="511">
        <v>950</v>
      </c>
      <c r="F1525" s="512">
        <v>31176051</v>
      </c>
      <c r="G1525" s="507" t="s">
        <v>3590</v>
      </c>
      <c r="H1525" s="507" t="s">
        <v>1193</v>
      </c>
      <c r="I1525" s="509"/>
      <c r="J1525" s="509"/>
      <c r="K1525" s="411">
        <v>0</v>
      </c>
      <c r="L1525" s="512">
        <v>0</v>
      </c>
      <c r="M1525" s="412">
        <v>0</v>
      </c>
      <c r="N1525" s="412">
        <v>1</v>
      </c>
      <c r="O1525" s="512">
        <v>3</v>
      </c>
      <c r="P1525" s="418">
        <v>2850</v>
      </c>
    </row>
    <row r="1526" spans="1:16" ht="24" x14ac:dyDescent="0.2">
      <c r="A1526" s="408" t="s">
        <v>3533</v>
      </c>
      <c r="B1526" s="408" t="s">
        <v>1112</v>
      </c>
      <c r="C1526" s="412" t="s">
        <v>3229</v>
      </c>
      <c r="D1526" s="507" t="s">
        <v>1118</v>
      </c>
      <c r="E1526" s="511">
        <v>2200</v>
      </c>
      <c r="F1526" s="512">
        <v>31176090</v>
      </c>
      <c r="G1526" s="507" t="s">
        <v>3591</v>
      </c>
      <c r="H1526" s="507" t="s">
        <v>1118</v>
      </c>
      <c r="I1526" s="509"/>
      <c r="J1526" s="509"/>
      <c r="K1526" s="411">
        <v>1</v>
      </c>
      <c r="L1526" s="512">
        <v>9</v>
      </c>
      <c r="M1526" s="363">
        <v>19800</v>
      </c>
      <c r="N1526" s="412">
        <v>0</v>
      </c>
      <c r="O1526" s="512">
        <v>0</v>
      </c>
      <c r="P1526" s="418">
        <v>0</v>
      </c>
    </row>
    <row r="1527" spans="1:16" ht="24" x14ac:dyDescent="0.2">
      <c r="A1527" s="408" t="s">
        <v>3533</v>
      </c>
      <c r="B1527" s="408" t="s">
        <v>1112</v>
      </c>
      <c r="C1527" s="412" t="s">
        <v>3229</v>
      </c>
      <c r="D1527" s="507" t="s">
        <v>1129</v>
      </c>
      <c r="E1527" s="511">
        <v>950</v>
      </c>
      <c r="F1527" s="512">
        <v>31176124</v>
      </c>
      <c r="G1527" s="507" t="s">
        <v>3592</v>
      </c>
      <c r="H1527" s="507" t="s">
        <v>1129</v>
      </c>
      <c r="I1527" s="509"/>
      <c r="J1527" s="509"/>
      <c r="K1527" s="411">
        <v>0</v>
      </c>
      <c r="L1527" s="512">
        <v>0</v>
      </c>
      <c r="M1527" s="412">
        <v>0</v>
      </c>
      <c r="N1527" s="412">
        <v>1</v>
      </c>
      <c r="O1527" s="512">
        <v>3</v>
      </c>
      <c r="P1527" s="418">
        <v>2850</v>
      </c>
    </row>
    <row r="1528" spans="1:16" ht="24" x14ac:dyDescent="0.2">
      <c r="A1528" s="408" t="s">
        <v>3533</v>
      </c>
      <c r="B1528" s="408" t="s">
        <v>1112</v>
      </c>
      <c r="C1528" s="412" t="s">
        <v>3229</v>
      </c>
      <c r="D1528" s="507" t="s">
        <v>1193</v>
      </c>
      <c r="E1528" s="511">
        <v>1000</v>
      </c>
      <c r="F1528" s="512">
        <v>31180452</v>
      </c>
      <c r="G1528" s="507" t="s">
        <v>3593</v>
      </c>
      <c r="H1528" s="507" t="s">
        <v>1193</v>
      </c>
      <c r="I1528" s="509"/>
      <c r="J1528" s="509"/>
      <c r="K1528" s="411">
        <v>2</v>
      </c>
      <c r="L1528" s="512">
        <v>12</v>
      </c>
      <c r="M1528" s="363">
        <v>12000</v>
      </c>
      <c r="N1528" s="412">
        <v>2</v>
      </c>
      <c r="O1528" s="512">
        <v>8</v>
      </c>
      <c r="P1528" s="418">
        <v>8000</v>
      </c>
    </row>
    <row r="1529" spans="1:16" ht="24" x14ac:dyDescent="0.2">
      <c r="A1529" s="408" t="s">
        <v>3533</v>
      </c>
      <c r="B1529" s="408" t="s">
        <v>1112</v>
      </c>
      <c r="C1529" s="412" t="s">
        <v>3229</v>
      </c>
      <c r="D1529" s="507" t="s">
        <v>1129</v>
      </c>
      <c r="E1529" s="511">
        <v>1100</v>
      </c>
      <c r="F1529" s="512">
        <v>31181574</v>
      </c>
      <c r="G1529" s="507" t="s">
        <v>3594</v>
      </c>
      <c r="H1529" s="507" t="s">
        <v>1129</v>
      </c>
      <c r="I1529" s="509"/>
      <c r="J1529" s="509"/>
      <c r="K1529" s="411">
        <v>1</v>
      </c>
      <c r="L1529" s="512">
        <v>2</v>
      </c>
      <c r="M1529" s="363">
        <v>2200</v>
      </c>
      <c r="N1529" s="412">
        <v>1</v>
      </c>
      <c r="O1529" s="512">
        <v>7</v>
      </c>
      <c r="P1529" s="418">
        <v>7700</v>
      </c>
    </row>
    <row r="1530" spans="1:16" ht="24" x14ac:dyDescent="0.2">
      <c r="A1530" s="408" t="s">
        <v>3533</v>
      </c>
      <c r="B1530" s="408" t="s">
        <v>1112</v>
      </c>
      <c r="C1530" s="412" t="s">
        <v>3229</v>
      </c>
      <c r="D1530" s="507" t="s">
        <v>1193</v>
      </c>
      <c r="E1530" s="511">
        <v>1100</v>
      </c>
      <c r="F1530" s="512">
        <v>31182900</v>
      </c>
      <c r="G1530" s="507" t="s">
        <v>3595</v>
      </c>
      <c r="H1530" s="507" t="s">
        <v>1193</v>
      </c>
      <c r="I1530" s="509"/>
      <c r="J1530" s="509"/>
      <c r="K1530" s="411">
        <v>0</v>
      </c>
      <c r="L1530" s="512">
        <v>0</v>
      </c>
      <c r="M1530" s="412">
        <v>0</v>
      </c>
      <c r="N1530" s="412">
        <v>1</v>
      </c>
      <c r="O1530" s="512">
        <v>4</v>
      </c>
      <c r="P1530" s="418">
        <v>4400</v>
      </c>
    </row>
    <row r="1531" spans="1:16" ht="24" x14ac:dyDescent="0.2">
      <c r="A1531" s="408" t="s">
        <v>3533</v>
      </c>
      <c r="B1531" s="408" t="s">
        <v>1112</v>
      </c>
      <c r="C1531" s="412" t="s">
        <v>3229</v>
      </c>
      <c r="D1531" s="507" t="s">
        <v>1151</v>
      </c>
      <c r="E1531" s="511">
        <v>1300</v>
      </c>
      <c r="F1531" s="512">
        <v>31183138</v>
      </c>
      <c r="G1531" s="507" t="s">
        <v>3596</v>
      </c>
      <c r="H1531" s="507" t="s">
        <v>1151</v>
      </c>
      <c r="I1531" s="509"/>
      <c r="J1531" s="509"/>
      <c r="K1531" s="411">
        <v>2</v>
      </c>
      <c r="L1531" s="512">
        <v>12</v>
      </c>
      <c r="M1531" s="363">
        <v>15600</v>
      </c>
      <c r="N1531" s="412">
        <v>1</v>
      </c>
      <c r="O1531" s="512">
        <v>8</v>
      </c>
      <c r="P1531" s="418">
        <v>10400</v>
      </c>
    </row>
    <row r="1532" spans="1:16" ht="24" x14ac:dyDescent="0.2">
      <c r="A1532" s="408" t="s">
        <v>3533</v>
      </c>
      <c r="B1532" s="408" t="s">
        <v>1112</v>
      </c>
      <c r="C1532" s="412" t="s">
        <v>3229</v>
      </c>
      <c r="D1532" s="507" t="s">
        <v>3041</v>
      </c>
      <c r="E1532" s="511">
        <v>1800</v>
      </c>
      <c r="F1532" s="512">
        <v>31183728</v>
      </c>
      <c r="G1532" s="507" t="s">
        <v>3597</v>
      </c>
      <c r="H1532" s="507" t="s">
        <v>3041</v>
      </c>
      <c r="I1532" s="509"/>
      <c r="J1532" s="509"/>
      <c r="K1532" s="411">
        <v>0</v>
      </c>
      <c r="L1532" s="512">
        <v>0</v>
      </c>
      <c r="M1532" s="412">
        <v>0</v>
      </c>
      <c r="N1532" s="412">
        <v>1</v>
      </c>
      <c r="O1532" s="512">
        <v>2</v>
      </c>
      <c r="P1532" s="418">
        <v>3600</v>
      </c>
    </row>
    <row r="1533" spans="1:16" ht="24" x14ac:dyDescent="0.2">
      <c r="A1533" s="408" t="s">
        <v>3533</v>
      </c>
      <c r="B1533" s="408" t="s">
        <v>1112</v>
      </c>
      <c r="C1533" s="412" t="s">
        <v>3229</v>
      </c>
      <c r="D1533" s="507" t="s">
        <v>1118</v>
      </c>
      <c r="E1533" s="511">
        <v>1800</v>
      </c>
      <c r="F1533" s="512">
        <v>31185033</v>
      </c>
      <c r="G1533" s="507" t="s">
        <v>3598</v>
      </c>
      <c r="H1533" s="507" t="s">
        <v>1118</v>
      </c>
      <c r="I1533" s="509"/>
      <c r="J1533" s="509"/>
      <c r="K1533" s="411">
        <v>1</v>
      </c>
      <c r="L1533" s="512">
        <v>4</v>
      </c>
      <c r="M1533" s="363">
        <v>7200</v>
      </c>
      <c r="N1533" s="412">
        <v>1</v>
      </c>
      <c r="O1533" s="512">
        <v>2</v>
      </c>
      <c r="P1533" s="418">
        <v>3600</v>
      </c>
    </row>
    <row r="1534" spans="1:16" ht="24" x14ac:dyDescent="0.2">
      <c r="A1534" s="408" t="s">
        <v>3533</v>
      </c>
      <c r="B1534" s="408" t="s">
        <v>1112</v>
      </c>
      <c r="C1534" s="412" t="s">
        <v>3229</v>
      </c>
      <c r="D1534" s="507" t="s">
        <v>1193</v>
      </c>
      <c r="E1534" s="511">
        <v>1200</v>
      </c>
      <c r="F1534" s="512">
        <v>31185700</v>
      </c>
      <c r="G1534" s="507" t="s">
        <v>3599</v>
      </c>
      <c r="H1534" s="507" t="s">
        <v>1193</v>
      </c>
      <c r="I1534" s="509"/>
      <c r="J1534" s="509"/>
      <c r="K1534" s="411">
        <v>2</v>
      </c>
      <c r="L1534" s="512">
        <v>12</v>
      </c>
      <c r="M1534" s="363">
        <v>14400</v>
      </c>
      <c r="N1534" s="412">
        <v>2</v>
      </c>
      <c r="O1534" s="512">
        <v>8</v>
      </c>
      <c r="P1534" s="418">
        <v>9600</v>
      </c>
    </row>
    <row r="1535" spans="1:16" ht="24" x14ac:dyDescent="0.2">
      <c r="A1535" s="408" t="s">
        <v>3533</v>
      </c>
      <c r="B1535" s="408" t="s">
        <v>1112</v>
      </c>
      <c r="C1535" s="412" t="s">
        <v>3229</v>
      </c>
      <c r="D1535" s="507" t="s">
        <v>1151</v>
      </c>
      <c r="E1535" s="511">
        <v>2000</v>
      </c>
      <c r="F1535" s="512">
        <v>31185897</v>
      </c>
      <c r="G1535" s="507" t="s">
        <v>3600</v>
      </c>
      <c r="H1535" s="507" t="s">
        <v>1151</v>
      </c>
      <c r="I1535" s="509"/>
      <c r="J1535" s="509"/>
      <c r="K1535" s="411">
        <v>0</v>
      </c>
      <c r="L1535" s="512">
        <v>0</v>
      </c>
      <c r="M1535" s="412">
        <v>0</v>
      </c>
      <c r="N1535" s="412">
        <v>2</v>
      </c>
      <c r="O1535" s="512">
        <v>8</v>
      </c>
      <c r="P1535" s="418">
        <v>16000</v>
      </c>
    </row>
    <row r="1536" spans="1:16" ht="24" x14ac:dyDescent="0.2">
      <c r="A1536" s="408" t="s">
        <v>3533</v>
      </c>
      <c r="B1536" s="408" t="s">
        <v>1112</v>
      </c>
      <c r="C1536" s="412" t="s">
        <v>3229</v>
      </c>
      <c r="D1536" s="507" t="s">
        <v>1177</v>
      </c>
      <c r="E1536" s="511">
        <v>1000</v>
      </c>
      <c r="F1536" s="512">
        <v>31186753</v>
      </c>
      <c r="G1536" s="507" t="s">
        <v>3601</v>
      </c>
      <c r="H1536" s="507" t="s">
        <v>1177</v>
      </c>
      <c r="I1536" s="509"/>
      <c r="J1536" s="509"/>
      <c r="K1536" s="411">
        <v>2</v>
      </c>
      <c r="L1536" s="512">
        <v>12</v>
      </c>
      <c r="M1536" s="363">
        <v>12000</v>
      </c>
      <c r="N1536" s="412">
        <v>2</v>
      </c>
      <c r="O1536" s="512">
        <v>8</v>
      </c>
      <c r="P1536" s="418">
        <v>8000</v>
      </c>
    </row>
    <row r="1537" spans="1:16" ht="24" x14ac:dyDescent="0.2">
      <c r="A1537" s="408" t="s">
        <v>3533</v>
      </c>
      <c r="B1537" s="408" t="s">
        <v>1112</v>
      </c>
      <c r="C1537" s="412" t="s">
        <v>3229</v>
      </c>
      <c r="D1537" s="507" t="s">
        <v>1129</v>
      </c>
      <c r="E1537" s="511">
        <v>2000</v>
      </c>
      <c r="F1537" s="512">
        <v>31186803</v>
      </c>
      <c r="G1537" s="507" t="s">
        <v>3602</v>
      </c>
      <c r="H1537" s="507" t="s">
        <v>1129</v>
      </c>
      <c r="I1537" s="509"/>
      <c r="J1537" s="509"/>
      <c r="K1537" s="411">
        <v>1</v>
      </c>
      <c r="L1537" s="512">
        <v>3</v>
      </c>
      <c r="M1537" s="363">
        <v>6000</v>
      </c>
      <c r="N1537" s="412">
        <v>2</v>
      </c>
      <c r="O1537" s="512">
        <v>8</v>
      </c>
      <c r="P1537" s="418">
        <v>16000</v>
      </c>
    </row>
    <row r="1538" spans="1:16" ht="24" x14ac:dyDescent="0.2">
      <c r="A1538" s="408" t="s">
        <v>3533</v>
      </c>
      <c r="B1538" s="408" t="s">
        <v>1112</v>
      </c>
      <c r="C1538" s="412" t="s">
        <v>3229</v>
      </c>
      <c r="D1538" s="507" t="s">
        <v>1118</v>
      </c>
      <c r="E1538" s="511">
        <v>2800</v>
      </c>
      <c r="F1538" s="512">
        <v>31187857</v>
      </c>
      <c r="G1538" s="507" t="s">
        <v>3603</v>
      </c>
      <c r="H1538" s="507" t="s">
        <v>1118</v>
      </c>
      <c r="I1538" s="509"/>
      <c r="J1538" s="509"/>
      <c r="K1538" s="411">
        <v>2</v>
      </c>
      <c r="L1538" s="512">
        <v>12</v>
      </c>
      <c r="M1538" s="363">
        <v>33600</v>
      </c>
      <c r="N1538" s="412">
        <v>2</v>
      </c>
      <c r="O1538" s="512">
        <v>8</v>
      </c>
      <c r="P1538" s="418">
        <v>22400</v>
      </c>
    </row>
    <row r="1539" spans="1:16" ht="24" x14ac:dyDescent="0.2">
      <c r="A1539" s="408" t="s">
        <v>3533</v>
      </c>
      <c r="B1539" s="408" t="s">
        <v>1112</v>
      </c>
      <c r="C1539" s="412" t="s">
        <v>3229</v>
      </c>
      <c r="D1539" s="507" t="s">
        <v>1193</v>
      </c>
      <c r="E1539" s="511">
        <v>1200</v>
      </c>
      <c r="F1539" s="512">
        <v>31187895</v>
      </c>
      <c r="G1539" s="507" t="s">
        <v>3604</v>
      </c>
      <c r="H1539" s="507" t="s">
        <v>1193</v>
      </c>
      <c r="I1539" s="509"/>
      <c r="J1539" s="509"/>
      <c r="K1539" s="411">
        <v>2</v>
      </c>
      <c r="L1539" s="512">
        <v>12</v>
      </c>
      <c r="M1539" s="363">
        <v>14400</v>
      </c>
      <c r="N1539" s="412">
        <v>1</v>
      </c>
      <c r="O1539" s="512">
        <v>8</v>
      </c>
      <c r="P1539" s="418">
        <v>9600</v>
      </c>
    </row>
    <row r="1540" spans="1:16" ht="24" x14ac:dyDescent="0.2">
      <c r="A1540" s="408" t="s">
        <v>3533</v>
      </c>
      <c r="B1540" s="408" t="s">
        <v>1112</v>
      </c>
      <c r="C1540" s="412" t="s">
        <v>3229</v>
      </c>
      <c r="D1540" s="507" t="s">
        <v>1193</v>
      </c>
      <c r="E1540" s="511">
        <v>1000</v>
      </c>
      <c r="F1540" s="512">
        <v>31188056</v>
      </c>
      <c r="G1540" s="507" t="s">
        <v>3605</v>
      </c>
      <c r="H1540" s="507" t="s">
        <v>1193</v>
      </c>
      <c r="I1540" s="509"/>
      <c r="J1540" s="509"/>
      <c r="K1540" s="411">
        <v>0</v>
      </c>
      <c r="L1540" s="512">
        <v>0</v>
      </c>
      <c r="M1540" s="412">
        <v>0</v>
      </c>
      <c r="N1540" s="412">
        <v>1</v>
      </c>
      <c r="O1540" s="512">
        <v>1</v>
      </c>
      <c r="P1540" s="418">
        <v>1000</v>
      </c>
    </row>
    <row r="1541" spans="1:16" ht="24" x14ac:dyDescent="0.2">
      <c r="A1541" s="408" t="s">
        <v>3533</v>
      </c>
      <c r="B1541" s="408" t="s">
        <v>1112</v>
      </c>
      <c r="C1541" s="412" t="s">
        <v>3229</v>
      </c>
      <c r="D1541" s="507" t="s">
        <v>1389</v>
      </c>
      <c r="E1541" s="511">
        <v>1000</v>
      </c>
      <c r="F1541" s="512">
        <v>31188253</v>
      </c>
      <c r="G1541" s="507" t="s">
        <v>3606</v>
      </c>
      <c r="H1541" s="507" t="s">
        <v>1389</v>
      </c>
      <c r="I1541" s="509"/>
      <c r="J1541" s="509"/>
      <c r="K1541" s="411">
        <v>1</v>
      </c>
      <c r="L1541" s="512">
        <v>4</v>
      </c>
      <c r="M1541" s="363">
        <v>4000</v>
      </c>
      <c r="N1541" s="412">
        <v>2</v>
      </c>
      <c r="O1541" s="512">
        <v>8</v>
      </c>
      <c r="P1541" s="418">
        <v>8000</v>
      </c>
    </row>
    <row r="1542" spans="1:16" ht="24" x14ac:dyDescent="0.2">
      <c r="A1542" s="408" t="s">
        <v>3533</v>
      </c>
      <c r="B1542" s="408" t="s">
        <v>1112</v>
      </c>
      <c r="C1542" s="412" t="s">
        <v>3229</v>
      </c>
      <c r="D1542" s="507" t="s">
        <v>1177</v>
      </c>
      <c r="E1542" s="511">
        <v>1000</v>
      </c>
      <c r="F1542" s="512">
        <v>31188332</v>
      </c>
      <c r="G1542" s="507" t="s">
        <v>3607</v>
      </c>
      <c r="H1542" s="507" t="s">
        <v>1177</v>
      </c>
      <c r="I1542" s="509"/>
      <c r="J1542" s="509"/>
      <c r="K1542" s="411">
        <v>2</v>
      </c>
      <c r="L1542" s="512">
        <v>9</v>
      </c>
      <c r="M1542" s="363">
        <v>9000</v>
      </c>
      <c r="N1542" s="412">
        <v>2</v>
      </c>
      <c r="O1542" s="512">
        <v>8</v>
      </c>
      <c r="P1542" s="418">
        <v>8000</v>
      </c>
    </row>
    <row r="1543" spans="1:16" ht="24" x14ac:dyDescent="0.2">
      <c r="A1543" s="408" t="s">
        <v>3533</v>
      </c>
      <c r="B1543" s="408" t="s">
        <v>1112</v>
      </c>
      <c r="C1543" s="412" t="s">
        <v>3229</v>
      </c>
      <c r="D1543" s="507" t="s">
        <v>3608</v>
      </c>
      <c r="E1543" s="511">
        <v>1800</v>
      </c>
      <c r="F1543" s="512">
        <v>31188831</v>
      </c>
      <c r="G1543" s="507" t="s">
        <v>3609</v>
      </c>
      <c r="H1543" s="507" t="s">
        <v>3608</v>
      </c>
      <c r="I1543" s="509"/>
      <c r="J1543" s="509"/>
      <c r="K1543" s="411">
        <v>2</v>
      </c>
      <c r="L1543" s="512">
        <v>12</v>
      </c>
      <c r="M1543" s="363">
        <v>21600</v>
      </c>
      <c r="N1543" s="412">
        <v>2</v>
      </c>
      <c r="O1543" s="512">
        <v>8</v>
      </c>
      <c r="P1543" s="418">
        <v>14400</v>
      </c>
    </row>
    <row r="1544" spans="1:16" ht="24" x14ac:dyDescent="0.2">
      <c r="A1544" s="408" t="s">
        <v>3533</v>
      </c>
      <c r="B1544" s="408" t="s">
        <v>1112</v>
      </c>
      <c r="C1544" s="412" t="s">
        <v>3229</v>
      </c>
      <c r="D1544" s="507" t="s">
        <v>1129</v>
      </c>
      <c r="E1544" s="511">
        <v>1800</v>
      </c>
      <c r="F1544" s="512">
        <v>31189237</v>
      </c>
      <c r="G1544" s="507" t="s">
        <v>3610</v>
      </c>
      <c r="H1544" s="507" t="s">
        <v>1129</v>
      </c>
      <c r="I1544" s="509"/>
      <c r="J1544" s="509"/>
      <c r="K1544" s="411">
        <v>1</v>
      </c>
      <c r="L1544" s="512">
        <v>3</v>
      </c>
      <c r="M1544" s="363">
        <v>5400</v>
      </c>
      <c r="N1544" s="412">
        <v>2</v>
      </c>
      <c r="O1544" s="512">
        <v>8</v>
      </c>
      <c r="P1544" s="418">
        <v>14400</v>
      </c>
    </row>
    <row r="1545" spans="1:16" ht="24" x14ac:dyDescent="0.2">
      <c r="A1545" s="408" t="s">
        <v>3533</v>
      </c>
      <c r="B1545" s="408" t="s">
        <v>1112</v>
      </c>
      <c r="C1545" s="412" t="s">
        <v>3229</v>
      </c>
      <c r="D1545" s="507" t="s">
        <v>3101</v>
      </c>
      <c r="E1545" s="511">
        <v>1000</v>
      </c>
      <c r="F1545" s="512">
        <v>31189362</v>
      </c>
      <c r="G1545" s="507" t="s">
        <v>3611</v>
      </c>
      <c r="H1545" s="507" t="s">
        <v>3101</v>
      </c>
      <c r="I1545" s="509"/>
      <c r="J1545" s="509"/>
      <c r="K1545" s="411">
        <v>2</v>
      </c>
      <c r="L1545" s="512">
        <v>12</v>
      </c>
      <c r="M1545" s="363">
        <v>12000</v>
      </c>
      <c r="N1545" s="412">
        <v>0</v>
      </c>
      <c r="O1545" s="512">
        <v>0</v>
      </c>
      <c r="P1545" s="418">
        <v>0</v>
      </c>
    </row>
    <row r="1546" spans="1:16" ht="24" x14ac:dyDescent="0.2">
      <c r="A1546" s="408" t="s">
        <v>3533</v>
      </c>
      <c r="B1546" s="408" t="s">
        <v>1112</v>
      </c>
      <c r="C1546" s="412" t="s">
        <v>3229</v>
      </c>
      <c r="D1546" s="507" t="s">
        <v>1126</v>
      </c>
      <c r="E1546" s="511">
        <v>930</v>
      </c>
      <c r="F1546" s="512">
        <v>31189870</v>
      </c>
      <c r="G1546" s="507" t="s">
        <v>3612</v>
      </c>
      <c r="H1546" s="507" t="s">
        <v>1126</v>
      </c>
      <c r="I1546" s="509"/>
      <c r="J1546" s="509"/>
      <c r="K1546" s="411">
        <v>2</v>
      </c>
      <c r="L1546" s="512">
        <v>12</v>
      </c>
      <c r="M1546" s="363">
        <v>11160</v>
      </c>
      <c r="N1546" s="412">
        <v>2</v>
      </c>
      <c r="O1546" s="512">
        <v>8</v>
      </c>
      <c r="P1546" s="418">
        <v>7440</v>
      </c>
    </row>
    <row r="1547" spans="1:16" ht="24" x14ac:dyDescent="0.2">
      <c r="A1547" s="408" t="s">
        <v>3533</v>
      </c>
      <c r="B1547" s="408" t="s">
        <v>1112</v>
      </c>
      <c r="C1547" s="412" t="s">
        <v>3229</v>
      </c>
      <c r="D1547" s="507" t="s">
        <v>1129</v>
      </c>
      <c r="E1547" s="511">
        <v>1000</v>
      </c>
      <c r="F1547" s="512">
        <v>31190095</v>
      </c>
      <c r="G1547" s="507" t="s">
        <v>3613</v>
      </c>
      <c r="H1547" s="507" t="s">
        <v>1129</v>
      </c>
      <c r="I1547" s="509"/>
      <c r="J1547" s="509"/>
      <c r="K1547" s="411">
        <v>1</v>
      </c>
      <c r="L1547" s="512">
        <v>4</v>
      </c>
      <c r="M1547" s="363">
        <v>4000</v>
      </c>
      <c r="N1547" s="412">
        <v>2</v>
      </c>
      <c r="O1547" s="512">
        <v>8</v>
      </c>
      <c r="P1547" s="418">
        <v>8000</v>
      </c>
    </row>
    <row r="1548" spans="1:16" ht="24" x14ac:dyDescent="0.2">
      <c r="A1548" s="408" t="s">
        <v>3533</v>
      </c>
      <c r="B1548" s="408" t="s">
        <v>1112</v>
      </c>
      <c r="C1548" s="412" t="s">
        <v>3229</v>
      </c>
      <c r="D1548" s="507" t="s">
        <v>1113</v>
      </c>
      <c r="E1548" s="511">
        <v>1600</v>
      </c>
      <c r="F1548" s="512">
        <v>31192966</v>
      </c>
      <c r="G1548" s="507" t="s">
        <v>1877</v>
      </c>
      <c r="H1548" s="507" t="s">
        <v>1113</v>
      </c>
      <c r="I1548" s="509"/>
      <c r="J1548" s="509"/>
      <c r="K1548" s="411">
        <v>1</v>
      </c>
      <c r="L1548" s="512">
        <v>4</v>
      </c>
      <c r="M1548" s="363">
        <v>6400</v>
      </c>
      <c r="N1548" s="412">
        <v>1</v>
      </c>
      <c r="O1548" s="512">
        <v>3</v>
      </c>
      <c r="P1548" s="418">
        <v>4800</v>
      </c>
    </row>
    <row r="1549" spans="1:16" ht="24" x14ac:dyDescent="0.2">
      <c r="A1549" s="408" t="s">
        <v>3533</v>
      </c>
      <c r="B1549" s="408" t="s">
        <v>1112</v>
      </c>
      <c r="C1549" s="412" t="s">
        <v>3229</v>
      </c>
      <c r="D1549" s="507" t="s">
        <v>1186</v>
      </c>
      <c r="E1549" s="511">
        <v>1000</v>
      </c>
      <c r="F1549" s="512">
        <v>31192976</v>
      </c>
      <c r="G1549" s="507" t="s">
        <v>3614</v>
      </c>
      <c r="H1549" s="507" t="s">
        <v>1186</v>
      </c>
      <c r="I1549" s="509"/>
      <c r="J1549" s="509"/>
      <c r="K1549" s="411">
        <v>2</v>
      </c>
      <c r="L1549" s="512">
        <v>12</v>
      </c>
      <c r="M1549" s="363">
        <v>12000</v>
      </c>
      <c r="N1549" s="412">
        <v>2</v>
      </c>
      <c r="O1549" s="512">
        <v>8</v>
      </c>
      <c r="P1549" s="418">
        <v>8000</v>
      </c>
    </row>
    <row r="1550" spans="1:16" ht="24" x14ac:dyDescent="0.2">
      <c r="A1550" s="408" t="s">
        <v>3533</v>
      </c>
      <c r="B1550" s="408" t="s">
        <v>1112</v>
      </c>
      <c r="C1550" s="412" t="s">
        <v>3229</v>
      </c>
      <c r="D1550" s="507" t="s">
        <v>2957</v>
      </c>
      <c r="E1550" s="511">
        <v>1500</v>
      </c>
      <c r="F1550" s="512">
        <v>31462687</v>
      </c>
      <c r="G1550" s="507" t="s">
        <v>3615</v>
      </c>
      <c r="H1550" s="507" t="s">
        <v>2957</v>
      </c>
      <c r="I1550" s="509"/>
      <c r="J1550" s="509"/>
      <c r="K1550" s="411">
        <v>1</v>
      </c>
      <c r="L1550" s="512">
        <v>3</v>
      </c>
      <c r="M1550" s="363">
        <v>4500</v>
      </c>
      <c r="N1550" s="412">
        <v>2</v>
      </c>
      <c r="O1550" s="512">
        <v>8</v>
      </c>
      <c r="P1550" s="418">
        <v>12000</v>
      </c>
    </row>
    <row r="1551" spans="1:16" ht="24" x14ac:dyDescent="0.2">
      <c r="A1551" s="408" t="s">
        <v>3533</v>
      </c>
      <c r="B1551" s="408" t="s">
        <v>1112</v>
      </c>
      <c r="C1551" s="412" t="s">
        <v>3229</v>
      </c>
      <c r="D1551" s="507" t="s">
        <v>1126</v>
      </c>
      <c r="E1551" s="511">
        <v>930</v>
      </c>
      <c r="F1551" s="512">
        <v>31484480</v>
      </c>
      <c r="G1551" s="507" t="s">
        <v>3616</v>
      </c>
      <c r="H1551" s="507" t="s">
        <v>1126</v>
      </c>
      <c r="I1551" s="509"/>
      <c r="J1551" s="509"/>
      <c r="K1551" s="411">
        <v>2</v>
      </c>
      <c r="L1551" s="512">
        <v>12</v>
      </c>
      <c r="M1551" s="363">
        <v>11160</v>
      </c>
      <c r="N1551" s="412">
        <v>2</v>
      </c>
      <c r="O1551" s="512">
        <v>8</v>
      </c>
      <c r="P1551" s="418">
        <v>7440</v>
      </c>
    </row>
    <row r="1552" spans="1:16" ht="24" x14ac:dyDescent="0.2">
      <c r="A1552" s="408" t="s">
        <v>3533</v>
      </c>
      <c r="B1552" s="408" t="s">
        <v>1112</v>
      </c>
      <c r="C1552" s="412" t="s">
        <v>3229</v>
      </c>
      <c r="D1552" s="507" t="s">
        <v>1129</v>
      </c>
      <c r="E1552" s="511">
        <v>1200</v>
      </c>
      <c r="F1552" s="512">
        <v>40100624</v>
      </c>
      <c r="G1552" s="507" t="s">
        <v>3617</v>
      </c>
      <c r="H1552" s="507" t="s">
        <v>1129</v>
      </c>
      <c r="I1552" s="509"/>
      <c r="J1552" s="509"/>
      <c r="K1552" s="411">
        <v>2</v>
      </c>
      <c r="L1552" s="512">
        <v>12</v>
      </c>
      <c r="M1552" s="363">
        <v>14400</v>
      </c>
      <c r="N1552" s="412">
        <v>2</v>
      </c>
      <c r="O1552" s="512">
        <v>8</v>
      </c>
      <c r="P1552" s="418">
        <v>9600</v>
      </c>
    </row>
    <row r="1553" spans="1:16" ht="24" x14ac:dyDescent="0.2">
      <c r="A1553" s="408" t="s">
        <v>3533</v>
      </c>
      <c r="B1553" s="408" t="s">
        <v>1112</v>
      </c>
      <c r="C1553" s="412" t="s">
        <v>3229</v>
      </c>
      <c r="D1553" s="507" t="s">
        <v>1193</v>
      </c>
      <c r="E1553" s="511">
        <v>930</v>
      </c>
      <c r="F1553" s="512">
        <v>40117709</v>
      </c>
      <c r="G1553" s="507" t="s">
        <v>3618</v>
      </c>
      <c r="H1553" s="507" t="s">
        <v>1193</v>
      </c>
      <c r="I1553" s="509"/>
      <c r="J1553" s="509"/>
      <c r="K1553" s="411">
        <v>1</v>
      </c>
      <c r="L1553" s="512">
        <v>2</v>
      </c>
      <c r="M1553" s="363">
        <v>1860</v>
      </c>
      <c r="N1553" s="412">
        <v>2</v>
      </c>
      <c r="O1553" s="512">
        <v>8</v>
      </c>
      <c r="P1553" s="418">
        <v>7440</v>
      </c>
    </row>
    <row r="1554" spans="1:16" ht="24" x14ac:dyDescent="0.2">
      <c r="A1554" s="408" t="s">
        <v>3533</v>
      </c>
      <c r="B1554" s="408" t="s">
        <v>1112</v>
      </c>
      <c r="C1554" s="412" t="s">
        <v>3229</v>
      </c>
      <c r="D1554" s="507" t="s">
        <v>1121</v>
      </c>
      <c r="E1554" s="511">
        <v>2200</v>
      </c>
      <c r="F1554" s="512">
        <v>40240720</v>
      </c>
      <c r="G1554" s="507" t="s">
        <v>3619</v>
      </c>
      <c r="H1554" s="507" t="s">
        <v>1121</v>
      </c>
      <c r="I1554" s="509"/>
      <c r="J1554" s="509"/>
      <c r="K1554" s="411">
        <v>0</v>
      </c>
      <c r="L1554" s="512">
        <v>0</v>
      </c>
      <c r="M1554" s="412">
        <v>0</v>
      </c>
      <c r="N1554" s="412">
        <v>1</v>
      </c>
      <c r="O1554" s="512">
        <v>1</v>
      </c>
      <c r="P1554" s="418">
        <v>2200</v>
      </c>
    </row>
    <row r="1555" spans="1:16" ht="24" x14ac:dyDescent="0.2">
      <c r="A1555" s="408" t="s">
        <v>3533</v>
      </c>
      <c r="B1555" s="408" t="s">
        <v>1112</v>
      </c>
      <c r="C1555" s="412" t="s">
        <v>3229</v>
      </c>
      <c r="D1555" s="507" t="s">
        <v>1177</v>
      </c>
      <c r="E1555" s="511">
        <v>1000</v>
      </c>
      <c r="F1555" s="512">
        <v>40318705</v>
      </c>
      <c r="G1555" s="507" t="s">
        <v>3620</v>
      </c>
      <c r="H1555" s="507" t="s">
        <v>1177</v>
      </c>
      <c r="I1555" s="509"/>
      <c r="J1555" s="509"/>
      <c r="K1555" s="411">
        <v>2</v>
      </c>
      <c r="L1555" s="512">
        <v>12</v>
      </c>
      <c r="M1555" s="363">
        <v>12000</v>
      </c>
      <c r="N1555" s="412">
        <v>1</v>
      </c>
      <c r="O1555" s="512">
        <v>8</v>
      </c>
      <c r="P1555" s="418">
        <v>8000</v>
      </c>
    </row>
    <row r="1556" spans="1:16" ht="24" x14ac:dyDescent="0.2">
      <c r="A1556" s="408" t="s">
        <v>3533</v>
      </c>
      <c r="B1556" s="408" t="s">
        <v>1112</v>
      </c>
      <c r="C1556" s="412" t="s">
        <v>3229</v>
      </c>
      <c r="D1556" s="507" t="s">
        <v>3101</v>
      </c>
      <c r="E1556" s="511">
        <v>930</v>
      </c>
      <c r="F1556" s="512">
        <v>40371007</v>
      </c>
      <c r="G1556" s="507" t="s">
        <v>3621</v>
      </c>
      <c r="H1556" s="507" t="s">
        <v>3101</v>
      </c>
      <c r="I1556" s="509"/>
      <c r="J1556" s="509"/>
      <c r="K1556" s="411">
        <v>0</v>
      </c>
      <c r="L1556" s="512">
        <v>0</v>
      </c>
      <c r="M1556" s="412">
        <v>0</v>
      </c>
      <c r="N1556" s="412">
        <v>1</v>
      </c>
      <c r="O1556" s="512">
        <v>1</v>
      </c>
      <c r="P1556" s="418">
        <v>930</v>
      </c>
    </row>
    <row r="1557" spans="1:16" ht="24" x14ac:dyDescent="0.2">
      <c r="A1557" s="408" t="s">
        <v>3533</v>
      </c>
      <c r="B1557" s="408" t="s">
        <v>1112</v>
      </c>
      <c r="C1557" s="412" t="s">
        <v>3229</v>
      </c>
      <c r="D1557" s="507" t="s">
        <v>1129</v>
      </c>
      <c r="E1557" s="511">
        <v>1000</v>
      </c>
      <c r="F1557" s="512">
        <v>40387056</v>
      </c>
      <c r="G1557" s="507" t="s">
        <v>3622</v>
      </c>
      <c r="H1557" s="507" t="s">
        <v>1129</v>
      </c>
      <c r="I1557" s="509"/>
      <c r="J1557" s="509"/>
      <c r="K1557" s="411">
        <v>0</v>
      </c>
      <c r="L1557" s="512">
        <v>0</v>
      </c>
      <c r="M1557" s="412">
        <v>0</v>
      </c>
      <c r="N1557" s="412">
        <v>1</v>
      </c>
      <c r="O1557" s="512">
        <v>2</v>
      </c>
      <c r="P1557" s="418">
        <v>2000</v>
      </c>
    </row>
    <row r="1558" spans="1:16" ht="24" x14ac:dyDescent="0.2">
      <c r="A1558" s="408" t="s">
        <v>3533</v>
      </c>
      <c r="B1558" s="408" t="s">
        <v>1112</v>
      </c>
      <c r="C1558" s="412" t="s">
        <v>3229</v>
      </c>
      <c r="D1558" s="507" t="s">
        <v>1193</v>
      </c>
      <c r="E1558" s="511">
        <v>1200</v>
      </c>
      <c r="F1558" s="512">
        <v>40473999</v>
      </c>
      <c r="G1558" s="507" t="s">
        <v>3623</v>
      </c>
      <c r="H1558" s="507" t="s">
        <v>1193</v>
      </c>
      <c r="I1558" s="509"/>
      <c r="J1558" s="509"/>
      <c r="K1558" s="411">
        <v>2</v>
      </c>
      <c r="L1558" s="512">
        <v>12</v>
      </c>
      <c r="M1558" s="363">
        <v>14400</v>
      </c>
      <c r="N1558" s="412">
        <v>2</v>
      </c>
      <c r="O1558" s="512">
        <v>8</v>
      </c>
      <c r="P1558" s="418">
        <v>9600</v>
      </c>
    </row>
    <row r="1559" spans="1:16" ht="24" x14ac:dyDescent="0.2">
      <c r="A1559" s="408" t="s">
        <v>3533</v>
      </c>
      <c r="B1559" s="408" t="s">
        <v>1112</v>
      </c>
      <c r="C1559" s="412" t="s">
        <v>3229</v>
      </c>
      <c r="D1559" s="507" t="s">
        <v>1154</v>
      </c>
      <c r="E1559" s="511">
        <v>1800</v>
      </c>
      <c r="F1559" s="512">
        <v>40490820</v>
      </c>
      <c r="G1559" s="507" t="s">
        <v>3624</v>
      </c>
      <c r="H1559" s="507" t="s">
        <v>1154</v>
      </c>
      <c r="I1559" s="509"/>
      <c r="J1559" s="509"/>
      <c r="K1559" s="411">
        <v>2</v>
      </c>
      <c r="L1559" s="512">
        <v>12</v>
      </c>
      <c r="M1559" s="363">
        <v>21600</v>
      </c>
      <c r="N1559" s="412">
        <v>2</v>
      </c>
      <c r="O1559" s="512">
        <v>8</v>
      </c>
      <c r="P1559" s="418">
        <v>14400</v>
      </c>
    </row>
    <row r="1560" spans="1:16" ht="24" x14ac:dyDescent="0.2">
      <c r="A1560" s="408" t="s">
        <v>3533</v>
      </c>
      <c r="B1560" s="408" t="s">
        <v>1112</v>
      </c>
      <c r="C1560" s="412" t="s">
        <v>3229</v>
      </c>
      <c r="D1560" s="507" t="s">
        <v>3041</v>
      </c>
      <c r="E1560" s="511">
        <v>1800</v>
      </c>
      <c r="F1560" s="512">
        <v>40504197</v>
      </c>
      <c r="G1560" s="507" t="s">
        <v>3625</v>
      </c>
      <c r="H1560" s="507" t="s">
        <v>3041</v>
      </c>
      <c r="I1560" s="509"/>
      <c r="J1560" s="509"/>
      <c r="K1560" s="411">
        <v>2</v>
      </c>
      <c r="L1560" s="512">
        <v>8</v>
      </c>
      <c r="M1560" s="363">
        <v>14400</v>
      </c>
      <c r="N1560" s="412">
        <v>0</v>
      </c>
      <c r="O1560" s="512">
        <v>0</v>
      </c>
      <c r="P1560" s="418">
        <v>0</v>
      </c>
    </row>
    <row r="1561" spans="1:16" ht="24" x14ac:dyDescent="0.2">
      <c r="A1561" s="408" t="s">
        <v>3533</v>
      </c>
      <c r="B1561" s="408" t="s">
        <v>1112</v>
      </c>
      <c r="C1561" s="412" t="s">
        <v>3229</v>
      </c>
      <c r="D1561" s="507" t="s">
        <v>1389</v>
      </c>
      <c r="E1561" s="511">
        <v>930</v>
      </c>
      <c r="F1561" s="512">
        <v>40517118</v>
      </c>
      <c r="G1561" s="507" t="s">
        <v>3626</v>
      </c>
      <c r="H1561" s="507" t="s">
        <v>1389</v>
      </c>
      <c r="I1561" s="509"/>
      <c r="J1561" s="509"/>
      <c r="K1561" s="411">
        <v>1</v>
      </c>
      <c r="L1561" s="512">
        <v>1</v>
      </c>
      <c r="M1561" s="412">
        <v>930</v>
      </c>
      <c r="N1561" s="412">
        <v>1</v>
      </c>
      <c r="O1561" s="512">
        <v>7</v>
      </c>
      <c r="P1561" s="418">
        <v>6510</v>
      </c>
    </row>
    <row r="1562" spans="1:16" ht="24" x14ac:dyDescent="0.2">
      <c r="A1562" s="408" t="s">
        <v>3533</v>
      </c>
      <c r="B1562" s="408" t="s">
        <v>1112</v>
      </c>
      <c r="C1562" s="412" t="s">
        <v>3229</v>
      </c>
      <c r="D1562" s="507" t="s">
        <v>1177</v>
      </c>
      <c r="E1562" s="511">
        <v>1100</v>
      </c>
      <c r="F1562" s="512">
        <v>40712442</v>
      </c>
      <c r="G1562" s="507" t="s">
        <v>3627</v>
      </c>
      <c r="H1562" s="507" t="s">
        <v>1177</v>
      </c>
      <c r="I1562" s="509"/>
      <c r="J1562" s="509"/>
      <c r="K1562" s="411">
        <v>2</v>
      </c>
      <c r="L1562" s="512">
        <v>9</v>
      </c>
      <c r="M1562" s="363">
        <v>9900</v>
      </c>
      <c r="N1562" s="412">
        <v>0</v>
      </c>
      <c r="O1562" s="512">
        <v>0</v>
      </c>
      <c r="P1562" s="418">
        <v>0</v>
      </c>
    </row>
    <row r="1563" spans="1:16" ht="24" x14ac:dyDescent="0.2">
      <c r="A1563" s="408" t="s">
        <v>3533</v>
      </c>
      <c r="B1563" s="408" t="s">
        <v>1112</v>
      </c>
      <c r="C1563" s="412" t="s">
        <v>3229</v>
      </c>
      <c r="D1563" s="507" t="s">
        <v>1129</v>
      </c>
      <c r="E1563" s="511">
        <v>1000</v>
      </c>
      <c r="F1563" s="512">
        <v>40775456</v>
      </c>
      <c r="G1563" s="507" t="s">
        <v>3628</v>
      </c>
      <c r="H1563" s="507" t="s">
        <v>1129</v>
      </c>
      <c r="I1563" s="509"/>
      <c r="J1563" s="509"/>
      <c r="K1563" s="411">
        <v>0</v>
      </c>
      <c r="L1563" s="512">
        <v>0</v>
      </c>
      <c r="M1563" s="412">
        <v>0</v>
      </c>
      <c r="N1563" s="412">
        <v>1</v>
      </c>
      <c r="O1563" s="512">
        <v>5</v>
      </c>
      <c r="P1563" s="418">
        <v>5000</v>
      </c>
    </row>
    <row r="1564" spans="1:16" ht="24" x14ac:dyDescent="0.2">
      <c r="A1564" s="408" t="s">
        <v>3533</v>
      </c>
      <c r="B1564" s="408" t="s">
        <v>1112</v>
      </c>
      <c r="C1564" s="412" t="s">
        <v>3229</v>
      </c>
      <c r="D1564" s="507" t="s">
        <v>1154</v>
      </c>
      <c r="E1564" s="511">
        <v>1800</v>
      </c>
      <c r="F1564" s="512">
        <v>40814381</v>
      </c>
      <c r="G1564" s="507" t="s">
        <v>3629</v>
      </c>
      <c r="H1564" s="507" t="s">
        <v>1154</v>
      </c>
      <c r="I1564" s="509"/>
      <c r="J1564" s="509"/>
      <c r="K1564" s="411">
        <v>1</v>
      </c>
      <c r="L1564" s="512">
        <v>2</v>
      </c>
      <c r="M1564" s="363">
        <v>3600</v>
      </c>
      <c r="N1564" s="412">
        <v>1</v>
      </c>
      <c r="O1564" s="512">
        <v>7</v>
      </c>
      <c r="P1564" s="418">
        <v>12600</v>
      </c>
    </row>
    <row r="1565" spans="1:16" ht="24" x14ac:dyDescent="0.2">
      <c r="A1565" s="408" t="s">
        <v>3533</v>
      </c>
      <c r="B1565" s="408" t="s">
        <v>1112</v>
      </c>
      <c r="C1565" s="412" t="s">
        <v>3229</v>
      </c>
      <c r="D1565" s="507" t="s">
        <v>1193</v>
      </c>
      <c r="E1565" s="511">
        <v>1000</v>
      </c>
      <c r="F1565" s="512">
        <v>40837779</v>
      </c>
      <c r="G1565" s="507" t="s">
        <v>3630</v>
      </c>
      <c r="H1565" s="507" t="s">
        <v>1193</v>
      </c>
      <c r="I1565" s="509"/>
      <c r="J1565" s="509"/>
      <c r="K1565" s="411">
        <v>2</v>
      </c>
      <c r="L1565" s="512">
        <v>12</v>
      </c>
      <c r="M1565" s="363">
        <v>12000</v>
      </c>
      <c r="N1565" s="412">
        <v>2</v>
      </c>
      <c r="O1565" s="512">
        <v>8</v>
      </c>
      <c r="P1565" s="418">
        <v>8000</v>
      </c>
    </row>
    <row r="1566" spans="1:16" ht="24" x14ac:dyDescent="0.2">
      <c r="A1566" s="408" t="s">
        <v>3533</v>
      </c>
      <c r="B1566" s="408" t="s">
        <v>1112</v>
      </c>
      <c r="C1566" s="412" t="s">
        <v>3229</v>
      </c>
      <c r="D1566" s="507" t="s">
        <v>1113</v>
      </c>
      <c r="E1566" s="511">
        <v>2200</v>
      </c>
      <c r="F1566" s="512">
        <v>40837785</v>
      </c>
      <c r="G1566" s="507" t="s">
        <v>3631</v>
      </c>
      <c r="H1566" s="507" t="s">
        <v>1113</v>
      </c>
      <c r="I1566" s="509"/>
      <c r="J1566" s="509"/>
      <c r="K1566" s="411">
        <v>2</v>
      </c>
      <c r="L1566" s="512">
        <v>12</v>
      </c>
      <c r="M1566" s="363">
        <v>26400</v>
      </c>
      <c r="N1566" s="412">
        <v>2</v>
      </c>
      <c r="O1566" s="512">
        <v>8</v>
      </c>
      <c r="P1566" s="418">
        <v>17600</v>
      </c>
    </row>
    <row r="1567" spans="1:16" ht="24" x14ac:dyDescent="0.2">
      <c r="A1567" s="408" t="s">
        <v>3533</v>
      </c>
      <c r="B1567" s="408" t="s">
        <v>1112</v>
      </c>
      <c r="C1567" s="412" t="s">
        <v>3229</v>
      </c>
      <c r="D1567" s="507" t="s">
        <v>1138</v>
      </c>
      <c r="E1567" s="511">
        <v>2200</v>
      </c>
      <c r="F1567" s="512">
        <v>40842023</v>
      </c>
      <c r="G1567" s="507" t="s">
        <v>3632</v>
      </c>
      <c r="H1567" s="507" t="s">
        <v>1138</v>
      </c>
      <c r="I1567" s="509"/>
      <c r="J1567" s="509"/>
      <c r="K1567" s="411">
        <v>0</v>
      </c>
      <c r="L1567" s="512">
        <v>0</v>
      </c>
      <c r="M1567" s="412">
        <v>0</v>
      </c>
      <c r="N1567" s="412">
        <v>1</v>
      </c>
      <c r="O1567" s="512">
        <v>3</v>
      </c>
      <c r="P1567" s="418">
        <v>6600</v>
      </c>
    </row>
    <row r="1568" spans="1:16" ht="24" x14ac:dyDescent="0.2">
      <c r="A1568" s="408" t="s">
        <v>3533</v>
      </c>
      <c r="B1568" s="408" t="s">
        <v>1112</v>
      </c>
      <c r="C1568" s="412" t="s">
        <v>3229</v>
      </c>
      <c r="D1568" s="507" t="s">
        <v>3041</v>
      </c>
      <c r="E1568" s="511">
        <v>1800</v>
      </c>
      <c r="F1568" s="512">
        <v>40904613</v>
      </c>
      <c r="G1568" s="507" t="s">
        <v>3633</v>
      </c>
      <c r="H1568" s="507" t="s">
        <v>3041</v>
      </c>
      <c r="I1568" s="509"/>
      <c r="J1568" s="509"/>
      <c r="K1568" s="411">
        <v>0</v>
      </c>
      <c r="L1568" s="512">
        <v>0</v>
      </c>
      <c r="M1568" s="412">
        <v>0</v>
      </c>
      <c r="N1568" s="412">
        <v>1</v>
      </c>
      <c r="O1568" s="512">
        <v>4</v>
      </c>
      <c r="P1568" s="418">
        <v>7200</v>
      </c>
    </row>
    <row r="1569" spans="1:16" ht="24" x14ac:dyDescent="0.2">
      <c r="A1569" s="408" t="s">
        <v>3533</v>
      </c>
      <c r="B1569" s="408" t="s">
        <v>1112</v>
      </c>
      <c r="C1569" s="412" t="s">
        <v>3229</v>
      </c>
      <c r="D1569" s="507" t="s">
        <v>1177</v>
      </c>
      <c r="E1569" s="511">
        <v>1000</v>
      </c>
      <c r="F1569" s="512">
        <v>41039142</v>
      </c>
      <c r="G1569" s="507" t="s">
        <v>3634</v>
      </c>
      <c r="H1569" s="507" t="s">
        <v>1177</v>
      </c>
      <c r="I1569" s="509"/>
      <c r="J1569" s="509"/>
      <c r="K1569" s="411">
        <v>2</v>
      </c>
      <c r="L1569" s="512">
        <v>12</v>
      </c>
      <c r="M1569" s="363">
        <v>12000</v>
      </c>
      <c r="N1569" s="412">
        <v>2</v>
      </c>
      <c r="O1569" s="512">
        <v>8</v>
      </c>
      <c r="P1569" s="418">
        <v>8000</v>
      </c>
    </row>
    <row r="1570" spans="1:16" ht="24" x14ac:dyDescent="0.2">
      <c r="A1570" s="408" t="s">
        <v>3533</v>
      </c>
      <c r="B1570" s="408" t="s">
        <v>1112</v>
      </c>
      <c r="C1570" s="412" t="s">
        <v>3229</v>
      </c>
      <c r="D1570" s="507" t="s">
        <v>844</v>
      </c>
      <c r="E1570" s="511">
        <v>3100</v>
      </c>
      <c r="F1570" s="512">
        <v>41152071</v>
      </c>
      <c r="G1570" s="507" t="s">
        <v>3635</v>
      </c>
      <c r="H1570" s="507" t="s">
        <v>844</v>
      </c>
      <c r="I1570" s="509"/>
      <c r="J1570" s="509"/>
      <c r="K1570" s="411">
        <v>2</v>
      </c>
      <c r="L1570" s="512">
        <v>9</v>
      </c>
      <c r="M1570" s="363">
        <v>27900</v>
      </c>
      <c r="N1570" s="412">
        <v>1</v>
      </c>
      <c r="O1570" s="512">
        <v>1</v>
      </c>
      <c r="P1570" s="418">
        <v>3100</v>
      </c>
    </row>
    <row r="1571" spans="1:16" ht="24" x14ac:dyDescent="0.2">
      <c r="A1571" s="408" t="s">
        <v>3533</v>
      </c>
      <c r="B1571" s="408" t="s">
        <v>1112</v>
      </c>
      <c r="C1571" s="412" t="s">
        <v>3229</v>
      </c>
      <c r="D1571" s="507" t="s">
        <v>1118</v>
      </c>
      <c r="E1571" s="511">
        <v>2500</v>
      </c>
      <c r="F1571" s="512">
        <v>41164250</v>
      </c>
      <c r="G1571" s="507" t="s">
        <v>3636</v>
      </c>
      <c r="H1571" s="507" t="s">
        <v>1118</v>
      </c>
      <c r="I1571" s="509"/>
      <c r="J1571" s="509"/>
      <c r="K1571" s="411">
        <v>1</v>
      </c>
      <c r="L1571" s="512">
        <v>1</v>
      </c>
      <c r="M1571" s="363">
        <v>2500</v>
      </c>
      <c r="N1571" s="412">
        <v>1</v>
      </c>
      <c r="O1571" s="512">
        <v>2</v>
      </c>
      <c r="P1571" s="418">
        <v>5000</v>
      </c>
    </row>
    <row r="1572" spans="1:16" ht="24" x14ac:dyDescent="0.2">
      <c r="A1572" s="408" t="s">
        <v>3533</v>
      </c>
      <c r="B1572" s="408" t="s">
        <v>1112</v>
      </c>
      <c r="C1572" s="412" t="s">
        <v>3229</v>
      </c>
      <c r="D1572" s="507" t="s">
        <v>3556</v>
      </c>
      <c r="E1572" s="511">
        <v>8000</v>
      </c>
      <c r="F1572" s="512">
        <v>41165328</v>
      </c>
      <c r="G1572" s="507" t="s">
        <v>3637</v>
      </c>
      <c r="H1572" s="507" t="s">
        <v>3556</v>
      </c>
      <c r="I1572" s="509"/>
      <c r="J1572" s="509"/>
      <c r="K1572" s="411">
        <v>0</v>
      </c>
      <c r="L1572" s="512"/>
      <c r="M1572" s="412">
        <v>0</v>
      </c>
      <c r="N1572" s="412">
        <v>1</v>
      </c>
      <c r="O1572" s="512">
        <v>1</v>
      </c>
      <c r="P1572" s="418">
        <v>8000</v>
      </c>
    </row>
    <row r="1573" spans="1:16" ht="24" x14ac:dyDescent="0.2">
      <c r="A1573" s="408" t="s">
        <v>3533</v>
      </c>
      <c r="B1573" s="408" t="s">
        <v>1112</v>
      </c>
      <c r="C1573" s="412" t="s">
        <v>3229</v>
      </c>
      <c r="D1573" s="507" t="s">
        <v>1129</v>
      </c>
      <c r="E1573" s="511">
        <v>1000</v>
      </c>
      <c r="F1573" s="512">
        <v>41168507</v>
      </c>
      <c r="G1573" s="507" t="s">
        <v>3638</v>
      </c>
      <c r="H1573" s="507" t="s">
        <v>1129</v>
      </c>
      <c r="I1573" s="509"/>
      <c r="J1573" s="509"/>
      <c r="K1573" s="411">
        <v>2</v>
      </c>
      <c r="L1573" s="512">
        <v>12</v>
      </c>
      <c r="M1573" s="363">
        <v>12000</v>
      </c>
      <c r="N1573" s="412">
        <v>1</v>
      </c>
      <c r="O1573" s="512">
        <v>8</v>
      </c>
      <c r="P1573" s="418">
        <v>8000</v>
      </c>
    </row>
    <row r="1574" spans="1:16" ht="24" x14ac:dyDescent="0.2">
      <c r="A1574" s="408" t="s">
        <v>3533</v>
      </c>
      <c r="B1574" s="408" t="s">
        <v>1112</v>
      </c>
      <c r="C1574" s="412" t="s">
        <v>3229</v>
      </c>
      <c r="D1574" s="507" t="s">
        <v>2957</v>
      </c>
      <c r="E1574" s="511">
        <v>1500</v>
      </c>
      <c r="F1574" s="512">
        <v>41205307</v>
      </c>
      <c r="G1574" s="507" t="s">
        <v>3639</v>
      </c>
      <c r="H1574" s="507" t="s">
        <v>2957</v>
      </c>
      <c r="I1574" s="509"/>
      <c r="J1574" s="509"/>
      <c r="K1574" s="411">
        <v>2</v>
      </c>
      <c r="L1574" s="512">
        <v>11</v>
      </c>
      <c r="M1574" s="363">
        <v>16500</v>
      </c>
      <c r="N1574" s="412">
        <v>0</v>
      </c>
      <c r="O1574" s="512">
        <v>0</v>
      </c>
      <c r="P1574" s="418">
        <v>0</v>
      </c>
    </row>
    <row r="1575" spans="1:16" ht="24" x14ac:dyDescent="0.2">
      <c r="A1575" s="408" t="s">
        <v>3533</v>
      </c>
      <c r="B1575" s="408" t="s">
        <v>1112</v>
      </c>
      <c r="C1575" s="412" t="s">
        <v>3229</v>
      </c>
      <c r="D1575" s="507" t="s">
        <v>1126</v>
      </c>
      <c r="E1575" s="511">
        <v>1500</v>
      </c>
      <c r="F1575" s="512">
        <v>41207153</v>
      </c>
      <c r="G1575" s="507" t="s">
        <v>3640</v>
      </c>
      <c r="H1575" s="507" t="s">
        <v>1126</v>
      </c>
      <c r="I1575" s="509"/>
      <c r="J1575" s="509"/>
      <c r="K1575" s="411">
        <v>0</v>
      </c>
      <c r="L1575" s="512">
        <v>0</v>
      </c>
      <c r="M1575" s="412">
        <v>0</v>
      </c>
      <c r="N1575" s="412">
        <v>1</v>
      </c>
      <c r="O1575" s="512">
        <v>6</v>
      </c>
      <c r="P1575" s="418">
        <v>9000</v>
      </c>
    </row>
    <row r="1576" spans="1:16" ht="24" x14ac:dyDescent="0.2">
      <c r="A1576" s="408" t="s">
        <v>3533</v>
      </c>
      <c r="B1576" s="408" t="s">
        <v>1112</v>
      </c>
      <c r="C1576" s="412" t="s">
        <v>3229</v>
      </c>
      <c r="D1576" s="507" t="s">
        <v>1118</v>
      </c>
      <c r="E1576" s="511">
        <v>2200</v>
      </c>
      <c r="F1576" s="512">
        <v>41207161</v>
      </c>
      <c r="G1576" s="507" t="s">
        <v>3641</v>
      </c>
      <c r="H1576" s="507" t="s">
        <v>1118</v>
      </c>
      <c r="I1576" s="509"/>
      <c r="J1576" s="509"/>
      <c r="K1576" s="411">
        <v>0</v>
      </c>
      <c r="L1576" s="512">
        <v>0</v>
      </c>
      <c r="M1576" s="412">
        <v>0</v>
      </c>
      <c r="N1576" s="412">
        <v>1</v>
      </c>
      <c r="O1576" s="512">
        <v>4</v>
      </c>
      <c r="P1576" s="418">
        <v>8800</v>
      </c>
    </row>
    <row r="1577" spans="1:16" ht="24" x14ac:dyDescent="0.2">
      <c r="A1577" s="408" t="s">
        <v>3533</v>
      </c>
      <c r="B1577" s="408" t="s">
        <v>1112</v>
      </c>
      <c r="C1577" s="412" t="s">
        <v>3229</v>
      </c>
      <c r="D1577" s="507" t="s">
        <v>1228</v>
      </c>
      <c r="E1577" s="511">
        <v>1800</v>
      </c>
      <c r="F1577" s="512">
        <v>41242043</v>
      </c>
      <c r="G1577" s="507" t="s">
        <v>3642</v>
      </c>
      <c r="H1577" s="507" t="s">
        <v>1228</v>
      </c>
      <c r="I1577" s="509"/>
      <c r="J1577" s="509"/>
      <c r="K1577" s="411">
        <v>1</v>
      </c>
      <c r="L1577" s="512">
        <v>3</v>
      </c>
      <c r="M1577" s="363">
        <v>5400</v>
      </c>
      <c r="N1577" s="412">
        <v>1</v>
      </c>
      <c r="O1577" s="512">
        <v>1</v>
      </c>
      <c r="P1577" s="418">
        <v>1800</v>
      </c>
    </row>
    <row r="1578" spans="1:16" ht="24" x14ac:dyDescent="0.2">
      <c r="A1578" s="408" t="s">
        <v>3533</v>
      </c>
      <c r="B1578" s="408" t="s">
        <v>1112</v>
      </c>
      <c r="C1578" s="412" t="s">
        <v>3229</v>
      </c>
      <c r="D1578" s="507" t="s">
        <v>3643</v>
      </c>
      <c r="E1578" s="511">
        <v>1600</v>
      </c>
      <c r="F1578" s="512">
        <v>41253834</v>
      </c>
      <c r="G1578" s="507" t="s">
        <v>3644</v>
      </c>
      <c r="H1578" s="507" t="s">
        <v>3643</v>
      </c>
      <c r="I1578" s="509"/>
      <c r="J1578" s="509"/>
      <c r="K1578" s="411">
        <v>2</v>
      </c>
      <c r="L1578" s="512">
        <v>4</v>
      </c>
      <c r="M1578" s="363">
        <v>6400</v>
      </c>
      <c r="N1578" s="412">
        <v>1</v>
      </c>
      <c r="O1578" s="512">
        <v>8</v>
      </c>
      <c r="P1578" s="418">
        <v>12800</v>
      </c>
    </row>
    <row r="1579" spans="1:16" ht="24" x14ac:dyDescent="0.2">
      <c r="A1579" s="408" t="s">
        <v>3533</v>
      </c>
      <c r="B1579" s="408" t="s">
        <v>1112</v>
      </c>
      <c r="C1579" s="412" t="s">
        <v>3229</v>
      </c>
      <c r="D1579" s="507" t="s">
        <v>844</v>
      </c>
      <c r="E1579" s="511">
        <v>3200</v>
      </c>
      <c r="F1579" s="512">
        <v>41323238</v>
      </c>
      <c r="G1579" s="507" t="s">
        <v>3645</v>
      </c>
      <c r="H1579" s="507" t="s">
        <v>844</v>
      </c>
      <c r="I1579" s="509"/>
      <c r="J1579" s="509"/>
      <c r="K1579" s="411">
        <v>0</v>
      </c>
      <c r="L1579" s="512">
        <v>0</v>
      </c>
      <c r="M1579" s="412">
        <v>0</v>
      </c>
      <c r="N1579" s="412">
        <v>1</v>
      </c>
      <c r="O1579" s="512">
        <v>4</v>
      </c>
      <c r="P1579" s="418">
        <v>12800</v>
      </c>
    </row>
    <row r="1580" spans="1:16" ht="24" x14ac:dyDescent="0.2">
      <c r="A1580" s="408" t="s">
        <v>3533</v>
      </c>
      <c r="B1580" s="408" t="s">
        <v>1112</v>
      </c>
      <c r="C1580" s="412" t="s">
        <v>3229</v>
      </c>
      <c r="D1580" s="507" t="s">
        <v>1113</v>
      </c>
      <c r="E1580" s="511">
        <v>2000</v>
      </c>
      <c r="F1580" s="512">
        <v>41395917</v>
      </c>
      <c r="G1580" s="507" t="s">
        <v>1805</v>
      </c>
      <c r="H1580" s="507" t="s">
        <v>1113</v>
      </c>
      <c r="I1580" s="509"/>
      <c r="J1580" s="509"/>
      <c r="K1580" s="411">
        <v>2</v>
      </c>
      <c r="L1580" s="512">
        <v>8</v>
      </c>
      <c r="M1580" s="363">
        <v>16000</v>
      </c>
      <c r="N1580" s="412">
        <v>0</v>
      </c>
      <c r="O1580" s="512">
        <v>0</v>
      </c>
      <c r="P1580" s="418">
        <v>0</v>
      </c>
    </row>
    <row r="1581" spans="1:16" ht="24" x14ac:dyDescent="0.2">
      <c r="A1581" s="408" t="s">
        <v>3533</v>
      </c>
      <c r="B1581" s="408" t="s">
        <v>1112</v>
      </c>
      <c r="C1581" s="412" t="s">
        <v>3229</v>
      </c>
      <c r="D1581" s="507" t="s">
        <v>1389</v>
      </c>
      <c r="E1581" s="511">
        <v>1800</v>
      </c>
      <c r="F1581" s="512">
        <v>41414004</v>
      </c>
      <c r="G1581" s="507" t="s">
        <v>3646</v>
      </c>
      <c r="H1581" s="507" t="s">
        <v>1389</v>
      </c>
      <c r="I1581" s="509"/>
      <c r="J1581" s="509"/>
      <c r="K1581" s="411">
        <v>2</v>
      </c>
      <c r="L1581" s="512">
        <v>12</v>
      </c>
      <c r="M1581" s="363">
        <v>21600</v>
      </c>
      <c r="N1581" s="412">
        <v>2</v>
      </c>
      <c r="O1581" s="512">
        <v>8</v>
      </c>
      <c r="P1581" s="418">
        <v>14400</v>
      </c>
    </row>
    <row r="1582" spans="1:16" ht="24" x14ac:dyDescent="0.2">
      <c r="A1582" s="408" t="s">
        <v>3533</v>
      </c>
      <c r="B1582" s="408" t="s">
        <v>1112</v>
      </c>
      <c r="C1582" s="412" t="s">
        <v>3229</v>
      </c>
      <c r="D1582" s="507" t="s">
        <v>1151</v>
      </c>
      <c r="E1582" s="511">
        <v>1300</v>
      </c>
      <c r="F1582" s="512">
        <v>41463471</v>
      </c>
      <c r="G1582" s="507" t="s">
        <v>3647</v>
      </c>
      <c r="H1582" s="507" t="s">
        <v>1151</v>
      </c>
      <c r="I1582" s="509"/>
      <c r="J1582" s="509"/>
      <c r="K1582" s="411">
        <v>2</v>
      </c>
      <c r="L1582" s="512">
        <v>9</v>
      </c>
      <c r="M1582" s="363">
        <v>11700</v>
      </c>
      <c r="N1582" s="412">
        <v>0</v>
      </c>
      <c r="O1582" s="512">
        <v>0</v>
      </c>
      <c r="P1582" s="418">
        <v>0</v>
      </c>
    </row>
    <row r="1583" spans="1:16" ht="24" x14ac:dyDescent="0.2">
      <c r="A1583" s="408" t="s">
        <v>3533</v>
      </c>
      <c r="B1583" s="408" t="s">
        <v>1112</v>
      </c>
      <c r="C1583" s="412" t="s">
        <v>3229</v>
      </c>
      <c r="D1583" s="507" t="s">
        <v>1113</v>
      </c>
      <c r="E1583" s="511">
        <v>2000</v>
      </c>
      <c r="F1583" s="512">
        <v>41510769</v>
      </c>
      <c r="G1583" s="507" t="s">
        <v>3648</v>
      </c>
      <c r="H1583" s="507" t="s">
        <v>1113</v>
      </c>
      <c r="I1583" s="509"/>
      <c r="J1583" s="509"/>
      <c r="K1583" s="411">
        <v>0</v>
      </c>
      <c r="L1583" s="512">
        <v>0</v>
      </c>
      <c r="M1583" s="412">
        <v>0</v>
      </c>
      <c r="N1583" s="412">
        <v>1</v>
      </c>
      <c r="O1583" s="512">
        <v>7</v>
      </c>
      <c r="P1583" s="418">
        <v>14000</v>
      </c>
    </row>
    <row r="1584" spans="1:16" ht="24" x14ac:dyDescent="0.2">
      <c r="A1584" s="408" t="s">
        <v>3533</v>
      </c>
      <c r="B1584" s="408" t="s">
        <v>1112</v>
      </c>
      <c r="C1584" s="412" t="s">
        <v>3229</v>
      </c>
      <c r="D1584" s="507" t="s">
        <v>1129</v>
      </c>
      <c r="E1584" s="511">
        <v>1200</v>
      </c>
      <c r="F1584" s="512">
        <v>41524222</v>
      </c>
      <c r="G1584" s="507" t="s">
        <v>3649</v>
      </c>
      <c r="H1584" s="507" t="s">
        <v>1129</v>
      </c>
      <c r="I1584" s="509"/>
      <c r="J1584" s="509"/>
      <c r="K1584" s="411">
        <v>0</v>
      </c>
      <c r="L1584" s="512">
        <v>0</v>
      </c>
      <c r="M1584" s="412">
        <v>0</v>
      </c>
      <c r="N1584" s="412">
        <v>1</v>
      </c>
      <c r="O1584" s="512">
        <v>3</v>
      </c>
      <c r="P1584" s="418">
        <v>3600</v>
      </c>
    </row>
    <row r="1585" spans="1:16" ht="24" x14ac:dyDescent="0.2">
      <c r="A1585" s="408" t="s">
        <v>3533</v>
      </c>
      <c r="B1585" s="408" t="s">
        <v>1112</v>
      </c>
      <c r="C1585" s="412" t="s">
        <v>3229</v>
      </c>
      <c r="D1585" s="507" t="s">
        <v>1118</v>
      </c>
      <c r="E1585" s="511">
        <v>2000</v>
      </c>
      <c r="F1585" s="512">
        <v>41549138</v>
      </c>
      <c r="G1585" s="507" t="s">
        <v>3650</v>
      </c>
      <c r="H1585" s="507" t="s">
        <v>1118</v>
      </c>
      <c r="I1585" s="509"/>
      <c r="J1585" s="509"/>
      <c r="K1585" s="411">
        <v>2</v>
      </c>
      <c r="L1585" s="512">
        <v>4</v>
      </c>
      <c r="M1585" s="363">
        <v>8000</v>
      </c>
      <c r="N1585" s="412">
        <v>2</v>
      </c>
      <c r="O1585" s="512">
        <v>8</v>
      </c>
      <c r="P1585" s="418">
        <v>16000</v>
      </c>
    </row>
    <row r="1586" spans="1:16" ht="24" x14ac:dyDescent="0.2">
      <c r="A1586" s="408" t="s">
        <v>3533</v>
      </c>
      <c r="B1586" s="408" t="s">
        <v>1112</v>
      </c>
      <c r="C1586" s="412" t="s">
        <v>3229</v>
      </c>
      <c r="D1586" s="507" t="s">
        <v>1145</v>
      </c>
      <c r="E1586" s="511">
        <v>1600</v>
      </c>
      <c r="F1586" s="512">
        <v>41591940</v>
      </c>
      <c r="G1586" s="507" t="s">
        <v>3651</v>
      </c>
      <c r="H1586" s="507" t="s">
        <v>1145</v>
      </c>
      <c r="I1586" s="509"/>
      <c r="J1586" s="509"/>
      <c r="K1586" s="411">
        <v>2</v>
      </c>
      <c r="L1586" s="512">
        <v>12</v>
      </c>
      <c r="M1586" s="363">
        <v>19200</v>
      </c>
      <c r="N1586" s="412">
        <v>2</v>
      </c>
      <c r="O1586" s="512">
        <v>8</v>
      </c>
      <c r="P1586" s="418">
        <v>12800</v>
      </c>
    </row>
    <row r="1587" spans="1:16" ht="24" x14ac:dyDescent="0.2">
      <c r="A1587" s="408" t="s">
        <v>3533</v>
      </c>
      <c r="B1587" s="408" t="s">
        <v>1112</v>
      </c>
      <c r="C1587" s="412" t="s">
        <v>3229</v>
      </c>
      <c r="D1587" s="507" t="s">
        <v>1113</v>
      </c>
      <c r="E1587" s="511">
        <v>2200</v>
      </c>
      <c r="F1587" s="512">
        <v>41622442</v>
      </c>
      <c r="G1587" s="507" t="s">
        <v>3652</v>
      </c>
      <c r="H1587" s="507" t="s">
        <v>1113</v>
      </c>
      <c r="I1587" s="509"/>
      <c r="J1587" s="509"/>
      <c r="K1587" s="411">
        <v>2</v>
      </c>
      <c r="L1587" s="512">
        <v>12</v>
      </c>
      <c r="M1587" s="363">
        <v>26400</v>
      </c>
      <c r="N1587" s="412">
        <v>2</v>
      </c>
      <c r="O1587" s="512">
        <v>8</v>
      </c>
      <c r="P1587" s="418">
        <v>17600</v>
      </c>
    </row>
    <row r="1588" spans="1:16" ht="24" x14ac:dyDescent="0.2">
      <c r="A1588" s="408" t="s">
        <v>3533</v>
      </c>
      <c r="B1588" s="408" t="s">
        <v>1112</v>
      </c>
      <c r="C1588" s="412" t="s">
        <v>3229</v>
      </c>
      <c r="D1588" s="507" t="s">
        <v>1126</v>
      </c>
      <c r="E1588" s="511">
        <v>1500</v>
      </c>
      <c r="F1588" s="512">
        <v>41635165</v>
      </c>
      <c r="G1588" s="507" t="s">
        <v>3653</v>
      </c>
      <c r="H1588" s="507" t="s">
        <v>1126</v>
      </c>
      <c r="I1588" s="509"/>
      <c r="J1588" s="509"/>
      <c r="K1588" s="411">
        <v>2</v>
      </c>
      <c r="L1588" s="512">
        <v>11</v>
      </c>
      <c r="M1588" s="363">
        <v>16500</v>
      </c>
      <c r="N1588" s="412">
        <v>0</v>
      </c>
      <c r="O1588" s="512">
        <v>0</v>
      </c>
      <c r="P1588" s="418">
        <v>0</v>
      </c>
    </row>
    <row r="1589" spans="1:16" ht="24" x14ac:dyDescent="0.2">
      <c r="A1589" s="408" t="s">
        <v>3533</v>
      </c>
      <c r="B1589" s="408" t="s">
        <v>1112</v>
      </c>
      <c r="C1589" s="412" t="s">
        <v>3229</v>
      </c>
      <c r="D1589" s="507" t="s">
        <v>1177</v>
      </c>
      <c r="E1589" s="511">
        <v>1000</v>
      </c>
      <c r="F1589" s="512">
        <v>41660674</v>
      </c>
      <c r="G1589" s="507" t="s">
        <v>3654</v>
      </c>
      <c r="H1589" s="507" t="s">
        <v>1177</v>
      </c>
      <c r="I1589" s="509"/>
      <c r="J1589" s="509"/>
      <c r="K1589" s="411">
        <v>2</v>
      </c>
      <c r="L1589" s="512">
        <v>12</v>
      </c>
      <c r="M1589" s="363">
        <v>12000</v>
      </c>
      <c r="N1589" s="412">
        <v>2</v>
      </c>
      <c r="O1589" s="512">
        <v>8</v>
      </c>
      <c r="P1589" s="418">
        <v>8000</v>
      </c>
    </row>
    <row r="1590" spans="1:16" ht="24" x14ac:dyDescent="0.2">
      <c r="A1590" s="408" t="s">
        <v>3533</v>
      </c>
      <c r="B1590" s="408" t="s">
        <v>1112</v>
      </c>
      <c r="C1590" s="412" t="s">
        <v>3229</v>
      </c>
      <c r="D1590" s="507" t="s">
        <v>1118</v>
      </c>
      <c r="E1590" s="511">
        <v>2500</v>
      </c>
      <c r="F1590" s="512">
        <v>41734207</v>
      </c>
      <c r="G1590" s="507" t="s">
        <v>3655</v>
      </c>
      <c r="H1590" s="507" t="s">
        <v>1118</v>
      </c>
      <c r="I1590" s="509"/>
      <c r="J1590" s="509"/>
      <c r="K1590" s="411">
        <v>2</v>
      </c>
      <c r="L1590" s="512">
        <v>12</v>
      </c>
      <c r="M1590" s="363">
        <v>30000</v>
      </c>
      <c r="N1590" s="412">
        <v>2</v>
      </c>
      <c r="O1590" s="512">
        <v>8</v>
      </c>
      <c r="P1590" s="418">
        <v>20000</v>
      </c>
    </row>
    <row r="1591" spans="1:16" ht="24" x14ac:dyDescent="0.2">
      <c r="A1591" s="408" t="s">
        <v>3533</v>
      </c>
      <c r="B1591" s="408" t="s">
        <v>1112</v>
      </c>
      <c r="C1591" s="412" t="s">
        <v>3229</v>
      </c>
      <c r="D1591" s="507" t="s">
        <v>1129</v>
      </c>
      <c r="E1591" s="511">
        <v>1100</v>
      </c>
      <c r="F1591" s="512">
        <v>41782712</v>
      </c>
      <c r="G1591" s="507" t="s">
        <v>3656</v>
      </c>
      <c r="H1591" s="507" t="s">
        <v>1129</v>
      </c>
      <c r="I1591" s="509"/>
      <c r="J1591" s="509"/>
      <c r="K1591" s="411">
        <v>2</v>
      </c>
      <c r="L1591" s="512">
        <v>4</v>
      </c>
      <c r="M1591" s="363">
        <v>4400</v>
      </c>
      <c r="N1591" s="412">
        <v>2</v>
      </c>
      <c r="O1591" s="512">
        <v>8</v>
      </c>
      <c r="P1591" s="418">
        <v>8800</v>
      </c>
    </row>
    <row r="1592" spans="1:16" ht="24" x14ac:dyDescent="0.2">
      <c r="A1592" s="408" t="s">
        <v>3533</v>
      </c>
      <c r="B1592" s="408" t="s">
        <v>1112</v>
      </c>
      <c r="C1592" s="412" t="s">
        <v>3229</v>
      </c>
      <c r="D1592" s="507" t="s">
        <v>3041</v>
      </c>
      <c r="E1592" s="511">
        <v>1800</v>
      </c>
      <c r="F1592" s="512">
        <v>41822937</v>
      </c>
      <c r="G1592" s="507" t="s">
        <v>3657</v>
      </c>
      <c r="H1592" s="507" t="s">
        <v>3041</v>
      </c>
      <c r="I1592" s="509"/>
      <c r="J1592" s="509"/>
      <c r="K1592" s="411">
        <v>0</v>
      </c>
      <c r="L1592" s="512">
        <v>0</v>
      </c>
      <c r="M1592" s="412">
        <v>0</v>
      </c>
      <c r="N1592" s="412">
        <v>1</v>
      </c>
      <c r="O1592" s="512">
        <v>1</v>
      </c>
      <c r="P1592" s="418">
        <v>1800</v>
      </c>
    </row>
    <row r="1593" spans="1:16" ht="24" x14ac:dyDescent="0.2">
      <c r="A1593" s="408" t="s">
        <v>3533</v>
      </c>
      <c r="B1593" s="408" t="s">
        <v>1112</v>
      </c>
      <c r="C1593" s="412" t="s">
        <v>3229</v>
      </c>
      <c r="D1593" s="507" t="s">
        <v>1389</v>
      </c>
      <c r="E1593" s="511">
        <v>1200</v>
      </c>
      <c r="F1593" s="512">
        <v>41840943</v>
      </c>
      <c r="G1593" s="507" t="s">
        <v>3658</v>
      </c>
      <c r="H1593" s="507" t="s">
        <v>1389</v>
      </c>
      <c r="I1593" s="509"/>
      <c r="J1593" s="509"/>
      <c r="K1593" s="411">
        <v>2</v>
      </c>
      <c r="L1593" s="512">
        <v>2</v>
      </c>
      <c r="M1593" s="363">
        <v>2400</v>
      </c>
      <c r="N1593" s="412">
        <v>0</v>
      </c>
      <c r="O1593" s="512">
        <v>0</v>
      </c>
      <c r="P1593" s="418">
        <v>0</v>
      </c>
    </row>
    <row r="1594" spans="1:16" ht="24" x14ac:dyDescent="0.2">
      <c r="A1594" s="408" t="s">
        <v>3533</v>
      </c>
      <c r="B1594" s="408" t="s">
        <v>1112</v>
      </c>
      <c r="C1594" s="412" t="s">
        <v>3229</v>
      </c>
      <c r="D1594" s="507" t="s">
        <v>1154</v>
      </c>
      <c r="E1594" s="511">
        <v>1800</v>
      </c>
      <c r="F1594" s="512">
        <v>41842784</v>
      </c>
      <c r="G1594" s="507" t="s">
        <v>3659</v>
      </c>
      <c r="H1594" s="507" t="s">
        <v>1154</v>
      </c>
      <c r="I1594" s="509"/>
      <c r="J1594" s="509"/>
      <c r="K1594" s="411">
        <v>2</v>
      </c>
      <c r="L1594" s="512">
        <v>2</v>
      </c>
      <c r="M1594" s="363">
        <v>3600</v>
      </c>
      <c r="N1594" s="412">
        <v>0</v>
      </c>
      <c r="O1594" s="512">
        <v>0</v>
      </c>
      <c r="P1594" s="418">
        <v>0</v>
      </c>
    </row>
    <row r="1595" spans="1:16" ht="24" x14ac:dyDescent="0.2">
      <c r="A1595" s="408" t="s">
        <v>3533</v>
      </c>
      <c r="B1595" s="408" t="s">
        <v>1112</v>
      </c>
      <c r="C1595" s="412" t="s">
        <v>3229</v>
      </c>
      <c r="D1595" s="507" t="s">
        <v>1118</v>
      </c>
      <c r="E1595" s="511">
        <v>2200</v>
      </c>
      <c r="F1595" s="512">
        <v>41857118</v>
      </c>
      <c r="G1595" s="507" t="s">
        <v>3660</v>
      </c>
      <c r="H1595" s="507" t="s">
        <v>1118</v>
      </c>
      <c r="I1595" s="509"/>
      <c r="J1595" s="509"/>
      <c r="K1595" s="411">
        <v>2</v>
      </c>
      <c r="L1595" s="512">
        <v>12</v>
      </c>
      <c r="M1595" s="363">
        <v>26400</v>
      </c>
      <c r="N1595" s="412">
        <v>2</v>
      </c>
      <c r="O1595" s="512">
        <v>8</v>
      </c>
      <c r="P1595" s="418">
        <v>17600</v>
      </c>
    </row>
    <row r="1596" spans="1:16" ht="24" x14ac:dyDescent="0.2">
      <c r="A1596" s="408" t="s">
        <v>3533</v>
      </c>
      <c r="B1596" s="408" t="s">
        <v>1112</v>
      </c>
      <c r="C1596" s="412" t="s">
        <v>3229</v>
      </c>
      <c r="D1596" s="507" t="s">
        <v>1121</v>
      </c>
      <c r="E1596" s="511">
        <v>2500</v>
      </c>
      <c r="F1596" s="512">
        <v>41929237</v>
      </c>
      <c r="G1596" s="507" t="s">
        <v>3661</v>
      </c>
      <c r="H1596" s="507" t="s">
        <v>1121</v>
      </c>
      <c r="I1596" s="509"/>
      <c r="J1596" s="509"/>
      <c r="K1596" s="411">
        <v>2</v>
      </c>
      <c r="L1596" s="512">
        <v>12</v>
      </c>
      <c r="M1596" s="363">
        <v>30000</v>
      </c>
      <c r="N1596" s="412">
        <v>0</v>
      </c>
      <c r="O1596" s="512">
        <v>0</v>
      </c>
      <c r="P1596" s="418">
        <v>0</v>
      </c>
    </row>
    <row r="1597" spans="1:16" ht="24" x14ac:dyDescent="0.2">
      <c r="A1597" s="408" t="s">
        <v>3533</v>
      </c>
      <c r="B1597" s="408" t="s">
        <v>1112</v>
      </c>
      <c r="C1597" s="412" t="s">
        <v>3229</v>
      </c>
      <c r="D1597" s="507" t="s">
        <v>1228</v>
      </c>
      <c r="E1597" s="511">
        <v>2800</v>
      </c>
      <c r="F1597" s="512">
        <v>41936549</v>
      </c>
      <c r="G1597" s="507" t="s">
        <v>3662</v>
      </c>
      <c r="H1597" s="507" t="s">
        <v>1228</v>
      </c>
      <c r="I1597" s="509"/>
      <c r="J1597" s="509"/>
      <c r="K1597" s="411">
        <v>0</v>
      </c>
      <c r="L1597" s="512">
        <v>0</v>
      </c>
      <c r="M1597" s="412">
        <v>0</v>
      </c>
      <c r="N1597" s="412">
        <v>1</v>
      </c>
      <c r="O1597" s="512">
        <v>8</v>
      </c>
      <c r="P1597" s="418">
        <v>22400</v>
      </c>
    </row>
    <row r="1598" spans="1:16" ht="24" x14ac:dyDescent="0.2">
      <c r="A1598" s="408" t="s">
        <v>3533</v>
      </c>
      <c r="B1598" s="408" t="s">
        <v>1112</v>
      </c>
      <c r="C1598" s="412" t="s">
        <v>3229</v>
      </c>
      <c r="D1598" s="507" t="s">
        <v>1154</v>
      </c>
      <c r="E1598" s="511">
        <v>2200</v>
      </c>
      <c r="F1598" s="512">
        <v>41964949</v>
      </c>
      <c r="G1598" s="507" t="s">
        <v>3663</v>
      </c>
      <c r="H1598" s="507" t="s">
        <v>1154</v>
      </c>
      <c r="I1598" s="509"/>
      <c r="J1598" s="509"/>
      <c r="K1598" s="411">
        <v>2</v>
      </c>
      <c r="L1598" s="512">
        <v>12</v>
      </c>
      <c r="M1598" s="363">
        <v>26400</v>
      </c>
      <c r="N1598" s="412">
        <v>1</v>
      </c>
      <c r="O1598" s="512">
        <v>8</v>
      </c>
      <c r="P1598" s="418">
        <v>17600</v>
      </c>
    </row>
    <row r="1599" spans="1:16" ht="24" x14ac:dyDescent="0.2">
      <c r="A1599" s="408" t="s">
        <v>3533</v>
      </c>
      <c r="B1599" s="408" t="s">
        <v>1112</v>
      </c>
      <c r="C1599" s="412" t="s">
        <v>3229</v>
      </c>
      <c r="D1599" s="507" t="s">
        <v>1154</v>
      </c>
      <c r="E1599" s="511">
        <v>2200</v>
      </c>
      <c r="F1599" s="512">
        <v>42015228</v>
      </c>
      <c r="G1599" s="507" t="s">
        <v>3664</v>
      </c>
      <c r="H1599" s="507" t="s">
        <v>1154</v>
      </c>
      <c r="I1599" s="509"/>
      <c r="J1599" s="509"/>
      <c r="K1599" s="411">
        <v>2</v>
      </c>
      <c r="L1599" s="512">
        <v>1</v>
      </c>
      <c r="M1599" s="363">
        <v>2200</v>
      </c>
      <c r="N1599" s="412">
        <v>2</v>
      </c>
      <c r="O1599" s="512">
        <v>8</v>
      </c>
      <c r="P1599" s="418">
        <v>17600</v>
      </c>
    </row>
    <row r="1600" spans="1:16" ht="24" x14ac:dyDescent="0.2">
      <c r="A1600" s="408" t="s">
        <v>3533</v>
      </c>
      <c r="B1600" s="408" t="s">
        <v>1112</v>
      </c>
      <c r="C1600" s="412" t="s">
        <v>3229</v>
      </c>
      <c r="D1600" s="507" t="s">
        <v>1228</v>
      </c>
      <c r="E1600" s="511">
        <v>2800</v>
      </c>
      <c r="F1600" s="512">
        <v>42065128</v>
      </c>
      <c r="G1600" s="507" t="s">
        <v>3665</v>
      </c>
      <c r="H1600" s="507" t="s">
        <v>1228</v>
      </c>
      <c r="I1600" s="509"/>
      <c r="J1600" s="509"/>
      <c r="K1600" s="411">
        <v>2</v>
      </c>
      <c r="L1600" s="512">
        <v>1</v>
      </c>
      <c r="M1600" s="363">
        <v>2800</v>
      </c>
      <c r="N1600" s="412">
        <v>0</v>
      </c>
      <c r="O1600" s="512">
        <v>0</v>
      </c>
      <c r="P1600" s="418">
        <v>0</v>
      </c>
    </row>
    <row r="1601" spans="1:16" ht="24" x14ac:dyDescent="0.2">
      <c r="A1601" s="408" t="s">
        <v>3533</v>
      </c>
      <c r="B1601" s="408" t="s">
        <v>1112</v>
      </c>
      <c r="C1601" s="412" t="s">
        <v>3229</v>
      </c>
      <c r="D1601" s="507" t="s">
        <v>1113</v>
      </c>
      <c r="E1601" s="511">
        <v>1800</v>
      </c>
      <c r="F1601" s="512">
        <v>42080368</v>
      </c>
      <c r="G1601" s="507" t="s">
        <v>3666</v>
      </c>
      <c r="H1601" s="507" t="s">
        <v>1113</v>
      </c>
      <c r="I1601" s="509"/>
      <c r="J1601" s="509"/>
      <c r="K1601" s="411">
        <v>2</v>
      </c>
      <c r="L1601" s="512">
        <v>4</v>
      </c>
      <c r="M1601" s="363">
        <v>7200</v>
      </c>
      <c r="N1601" s="412">
        <v>1</v>
      </c>
      <c r="O1601" s="512">
        <v>8</v>
      </c>
      <c r="P1601" s="418">
        <v>14400</v>
      </c>
    </row>
    <row r="1602" spans="1:16" ht="24" x14ac:dyDescent="0.2">
      <c r="A1602" s="408" t="s">
        <v>3533</v>
      </c>
      <c r="B1602" s="408" t="s">
        <v>1112</v>
      </c>
      <c r="C1602" s="412" t="s">
        <v>3229</v>
      </c>
      <c r="D1602" s="507" t="s">
        <v>1118</v>
      </c>
      <c r="E1602" s="511">
        <v>2000</v>
      </c>
      <c r="F1602" s="512">
        <v>42102041</v>
      </c>
      <c r="G1602" s="507" t="s">
        <v>3667</v>
      </c>
      <c r="H1602" s="507" t="s">
        <v>1118</v>
      </c>
      <c r="I1602" s="509"/>
      <c r="J1602" s="509"/>
      <c r="K1602" s="411">
        <v>2</v>
      </c>
      <c r="L1602" s="512">
        <v>12</v>
      </c>
      <c r="M1602" s="363">
        <v>24000</v>
      </c>
      <c r="N1602" s="412">
        <v>1</v>
      </c>
      <c r="O1602" s="512">
        <v>9</v>
      </c>
      <c r="P1602" s="418">
        <v>18000</v>
      </c>
    </row>
    <row r="1603" spans="1:16" ht="24" x14ac:dyDescent="0.2">
      <c r="A1603" s="408" t="s">
        <v>3533</v>
      </c>
      <c r="B1603" s="408" t="s">
        <v>1112</v>
      </c>
      <c r="C1603" s="412" t="s">
        <v>3229</v>
      </c>
      <c r="D1603" s="507" t="s">
        <v>1129</v>
      </c>
      <c r="E1603" s="511">
        <v>1200</v>
      </c>
      <c r="F1603" s="512">
        <v>42120974</v>
      </c>
      <c r="G1603" s="507" t="s">
        <v>3668</v>
      </c>
      <c r="H1603" s="507" t="s">
        <v>1129</v>
      </c>
      <c r="I1603" s="509"/>
      <c r="J1603" s="509"/>
      <c r="K1603" s="411">
        <v>0</v>
      </c>
      <c r="L1603" s="512">
        <v>0</v>
      </c>
      <c r="M1603" s="412">
        <v>0</v>
      </c>
      <c r="N1603" s="412">
        <v>1</v>
      </c>
      <c r="O1603" s="512">
        <v>5</v>
      </c>
      <c r="P1603" s="418">
        <v>6000</v>
      </c>
    </row>
    <row r="1604" spans="1:16" ht="36" x14ac:dyDescent="0.2">
      <c r="A1604" s="408" t="s">
        <v>3533</v>
      </c>
      <c r="B1604" s="408" t="s">
        <v>1112</v>
      </c>
      <c r="C1604" s="412" t="s">
        <v>3229</v>
      </c>
      <c r="D1604" s="507" t="s">
        <v>2758</v>
      </c>
      <c r="E1604" s="511">
        <v>1000</v>
      </c>
      <c r="F1604" s="512">
        <v>42177252</v>
      </c>
      <c r="G1604" s="507" t="s">
        <v>3669</v>
      </c>
      <c r="H1604" s="507" t="s">
        <v>2758</v>
      </c>
      <c r="I1604" s="509"/>
      <c r="J1604" s="509"/>
      <c r="K1604" s="411">
        <v>2</v>
      </c>
      <c r="L1604" s="512">
        <v>12</v>
      </c>
      <c r="M1604" s="363">
        <v>12000</v>
      </c>
      <c r="N1604" s="412">
        <v>2</v>
      </c>
      <c r="O1604" s="512">
        <v>8</v>
      </c>
      <c r="P1604" s="418">
        <v>8000</v>
      </c>
    </row>
    <row r="1605" spans="1:16" ht="24" x14ac:dyDescent="0.2">
      <c r="A1605" s="408" t="s">
        <v>3533</v>
      </c>
      <c r="B1605" s="408" t="s">
        <v>1112</v>
      </c>
      <c r="C1605" s="412" t="s">
        <v>3229</v>
      </c>
      <c r="D1605" s="507" t="s">
        <v>1154</v>
      </c>
      <c r="E1605" s="511">
        <v>1800</v>
      </c>
      <c r="F1605" s="512">
        <v>42212048</v>
      </c>
      <c r="G1605" s="507" t="s">
        <v>3670</v>
      </c>
      <c r="H1605" s="507" t="s">
        <v>1154</v>
      </c>
      <c r="I1605" s="509"/>
      <c r="J1605" s="509"/>
      <c r="K1605" s="411">
        <v>2</v>
      </c>
      <c r="L1605" s="512">
        <v>12</v>
      </c>
      <c r="M1605" s="363">
        <v>21600</v>
      </c>
      <c r="N1605" s="412">
        <v>2</v>
      </c>
      <c r="O1605" s="512">
        <v>8</v>
      </c>
      <c r="P1605" s="418">
        <v>14400</v>
      </c>
    </row>
    <row r="1606" spans="1:16" ht="24" x14ac:dyDescent="0.2">
      <c r="A1606" s="408" t="s">
        <v>3533</v>
      </c>
      <c r="B1606" s="408" t="s">
        <v>1112</v>
      </c>
      <c r="C1606" s="412" t="s">
        <v>3229</v>
      </c>
      <c r="D1606" s="507" t="s">
        <v>1129</v>
      </c>
      <c r="E1606" s="511">
        <v>1200</v>
      </c>
      <c r="F1606" s="512">
        <v>42259777</v>
      </c>
      <c r="G1606" s="507" t="s">
        <v>3671</v>
      </c>
      <c r="H1606" s="507" t="s">
        <v>1129</v>
      </c>
      <c r="I1606" s="509"/>
      <c r="J1606" s="509"/>
      <c r="K1606" s="411">
        <v>1</v>
      </c>
      <c r="L1606" s="512">
        <v>2</v>
      </c>
      <c r="M1606" s="363">
        <v>2400</v>
      </c>
      <c r="N1606" s="412">
        <v>1</v>
      </c>
      <c r="O1606" s="512">
        <v>7</v>
      </c>
      <c r="P1606" s="418">
        <v>8400</v>
      </c>
    </row>
    <row r="1607" spans="1:16" ht="24" x14ac:dyDescent="0.2">
      <c r="A1607" s="408" t="s">
        <v>3533</v>
      </c>
      <c r="B1607" s="408" t="s">
        <v>1112</v>
      </c>
      <c r="C1607" s="412" t="s">
        <v>3229</v>
      </c>
      <c r="D1607" s="507" t="s">
        <v>1145</v>
      </c>
      <c r="E1607" s="511">
        <v>2000</v>
      </c>
      <c r="F1607" s="512">
        <v>42283535</v>
      </c>
      <c r="G1607" s="507" t="s">
        <v>3672</v>
      </c>
      <c r="H1607" s="507" t="s">
        <v>1145</v>
      </c>
      <c r="I1607" s="509"/>
      <c r="J1607" s="509"/>
      <c r="K1607" s="411">
        <v>2</v>
      </c>
      <c r="L1607" s="512">
        <v>12</v>
      </c>
      <c r="M1607" s="363">
        <v>24000</v>
      </c>
      <c r="N1607" s="412">
        <v>2</v>
      </c>
      <c r="O1607" s="512">
        <v>8</v>
      </c>
      <c r="P1607" s="418">
        <v>16000</v>
      </c>
    </row>
    <row r="1608" spans="1:16" ht="24" x14ac:dyDescent="0.2">
      <c r="A1608" s="408" t="s">
        <v>3533</v>
      </c>
      <c r="B1608" s="408" t="s">
        <v>1112</v>
      </c>
      <c r="C1608" s="412" t="s">
        <v>3229</v>
      </c>
      <c r="D1608" s="507" t="s">
        <v>1129</v>
      </c>
      <c r="E1608" s="511">
        <v>1200</v>
      </c>
      <c r="F1608" s="512">
        <v>42298677</v>
      </c>
      <c r="G1608" s="507" t="s">
        <v>3673</v>
      </c>
      <c r="H1608" s="507" t="s">
        <v>1129</v>
      </c>
      <c r="I1608" s="509"/>
      <c r="J1608" s="509"/>
      <c r="K1608" s="411">
        <v>1</v>
      </c>
      <c r="L1608" s="512">
        <v>4</v>
      </c>
      <c r="M1608" s="363">
        <v>4800</v>
      </c>
      <c r="N1608" s="412">
        <v>0</v>
      </c>
      <c r="O1608" s="512">
        <v>0</v>
      </c>
      <c r="P1608" s="418">
        <v>0</v>
      </c>
    </row>
    <row r="1609" spans="1:16" ht="36" x14ac:dyDescent="0.2">
      <c r="A1609" s="408" t="s">
        <v>3533</v>
      </c>
      <c r="B1609" s="408" t="s">
        <v>1112</v>
      </c>
      <c r="C1609" s="412" t="s">
        <v>3229</v>
      </c>
      <c r="D1609" s="507" t="s">
        <v>2758</v>
      </c>
      <c r="E1609" s="511">
        <v>1000</v>
      </c>
      <c r="F1609" s="512">
        <v>42366113</v>
      </c>
      <c r="G1609" s="507" t="s">
        <v>3674</v>
      </c>
      <c r="H1609" s="507" t="s">
        <v>2758</v>
      </c>
      <c r="I1609" s="509"/>
      <c r="J1609" s="509"/>
      <c r="K1609" s="411">
        <v>2</v>
      </c>
      <c r="L1609" s="512">
        <v>12</v>
      </c>
      <c r="M1609" s="363">
        <v>12000</v>
      </c>
      <c r="N1609" s="412">
        <v>2</v>
      </c>
      <c r="O1609" s="512">
        <v>8</v>
      </c>
      <c r="P1609" s="418">
        <v>8000</v>
      </c>
    </row>
    <row r="1610" spans="1:16" ht="24" x14ac:dyDescent="0.2">
      <c r="A1610" s="408" t="s">
        <v>3533</v>
      </c>
      <c r="B1610" s="408" t="s">
        <v>1112</v>
      </c>
      <c r="C1610" s="412" t="s">
        <v>3229</v>
      </c>
      <c r="D1610" s="507" t="s">
        <v>1389</v>
      </c>
      <c r="E1610" s="511">
        <v>1100</v>
      </c>
      <c r="F1610" s="512">
        <v>42390030</v>
      </c>
      <c r="G1610" s="507" t="s">
        <v>3675</v>
      </c>
      <c r="H1610" s="507" t="s">
        <v>1389</v>
      </c>
      <c r="I1610" s="509"/>
      <c r="J1610" s="509"/>
      <c r="K1610" s="411">
        <v>1</v>
      </c>
      <c r="L1610" s="512">
        <v>2</v>
      </c>
      <c r="M1610" s="363">
        <v>2200</v>
      </c>
      <c r="N1610" s="412">
        <v>2</v>
      </c>
      <c r="O1610" s="512">
        <v>8</v>
      </c>
      <c r="P1610" s="418">
        <v>8800</v>
      </c>
    </row>
    <row r="1611" spans="1:16" ht="24" x14ac:dyDescent="0.2">
      <c r="A1611" s="408" t="s">
        <v>3533</v>
      </c>
      <c r="B1611" s="408" t="s">
        <v>1112</v>
      </c>
      <c r="C1611" s="412" t="s">
        <v>3229</v>
      </c>
      <c r="D1611" s="507" t="s">
        <v>1121</v>
      </c>
      <c r="E1611" s="511">
        <v>2200</v>
      </c>
      <c r="F1611" s="512">
        <v>42406920</v>
      </c>
      <c r="G1611" s="507" t="s">
        <v>3676</v>
      </c>
      <c r="H1611" s="507" t="s">
        <v>1121</v>
      </c>
      <c r="I1611" s="509"/>
      <c r="J1611" s="509"/>
      <c r="K1611" s="411">
        <v>1</v>
      </c>
      <c r="L1611" s="512">
        <v>1</v>
      </c>
      <c r="M1611" s="363">
        <v>2200</v>
      </c>
      <c r="N1611" s="412">
        <v>0</v>
      </c>
      <c r="O1611" s="512">
        <v>0</v>
      </c>
      <c r="P1611" s="418">
        <v>0</v>
      </c>
    </row>
    <row r="1612" spans="1:16" ht="24" x14ac:dyDescent="0.2">
      <c r="A1612" s="408" t="s">
        <v>3533</v>
      </c>
      <c r="B1612" s="408" t="s">
        <v>1112</v>
      </c>
      <c r="C1612" s="412" t="s">
        <v>3229</v>
      </c>
      <c r="D1612" s="507" t="s">
        <v>1126</v>
      </c>
      <c r="E1612" s="511">
        <v>930</v>
      </c>
      <c r="F1612" s="512">
        <v>42461508</v>
      </c>
      <c r="G1612" s="507" t="s">
        <v>3677</v>
      </c>
      <c r="H1612" s="507" t="s">
        <v>1126</v>
      </c>
      <c r="I1612" s="509"/>
      <c r="J1612" s="509"/>
      <c r="K1612" s="411">
        <v>2</v>
      </c>
      <c r="L1612" s="512">
        <v>12</v>
      </c>
      <c r="M1612" s="363">
        <v>11160</v>
      </c>
      <c r="N1612" s="412">
        <v>2</v>
      </c>
      <c r="O1612" s="512">
        <v>8</v>
      </c>
      <c r="P1612" s="418">
        <v>7440</v>
      </c>
    </row>
    <row r="1613" spans="1:16" ht="24" x14ac:dyDescent="0.2">
      <c r="A1613" s="408" t="s">
        <v>3533</v>
      </c>
      <c r="B1613" s="408" t="s">
        <v>1112</v>
      </c>
      <c r="C1613" s="412" t="s">
        <v>3229</v>
      </c>
      <c r="D1613" s="507" t="s">
        <v>2307</v>
      </c>
      <c r="E1613" s="511">
        <v>1800</v>
      </c>
      <c r="F1613" s="512">
        <v>42462339</v>
      </c>
      <c r="G1613" s="507" t="s">
        <v>3678</v>
      </c>
      <c r="H1613" s="507" t="s">
        <v>2307</v>
      </c>
      <c r="I1613" s="509"/>
      <c r="J1613" s="509"/>
      <c r="K1613" s="411">
        <v>1</v>
      </c>
      <c r="L1613" s="512">
        <v>2</v>
      </c>
      <c r="M1613" s="363">
        <v>3600</v>
      </c>
      <c r="N1613" s="412">
        <v>2</v>
      </c>
      <c r="O1613" s="512">
        <v>8</v>
      </c>
      <c r="P1613" s="418">
        <v>14400</v>
      </c>
    </row>
    <row r="1614" spans="1:16" ht="24" x14ac:dyDescent="0.2">
      <c r="A1614" s="408" t="s">
        <v>3533</v>
      </c>
      <c r="B1614" s="408" t="s">
        <v>1112</v>
      </c>
      <c r="C1614" s="412" t="s">
        <v>3229</v>
      </c>
      <c r="D1614" s="507" t="s">
        <v>1129</v>
      </c>
      <c r="E1614" s="511">
        <v>1200</v>
      </c>
      <c r="F1614" s="512">
        <v>42470089</v>
      </c>
      <c r="G1614" s="507" t="s">
        <v>3679</v>
      </c>
      <c r="H1614" s="507" t="s">
        <v>1129</v>
      </c>
      <c r="I1614" s="509"/>
      <c r="J1614" s="509"/>
      <c r="K1614" s="411">
        <v>2</v>
      </c>
      <c r="L1614" s="512">
        <v>12</v>
      </c>
      <c r="M1614" s="363">
        <v>14400</v>
      </c>
      <c r="N1614" s="412">
        <v>2</v>
      </c>
      <c r="O1614" s="512">
        <v>8</v>
      </c>
      <c r="P1614" s="418">
        <v>9600</v>
      </c>
    </row>
    <row r="1615" spans="1:16" ht="24" x14ac:dyDescent="0.2">
      <c r="A1615" s="408" t="s">
        <v>3533</v>
      </c>
      <c r="B1615" s="408" t="s">
        <v>1112</v>
      </c>
      <c r="C1615" s="412" t="s">
        <v>3229</v>
      </c>
      <c r="D1615" s="507" t="s">
        <v>1118</v>
      </c>
      <c r="E1615" s="511">
        <v>1600</v>
      </c>
      <c r="F1615" s="512">
        <v>42491361</v>
      </c>
      <c r="G1615" s="507" t="s">
        <v>3680</v>
      </c>
      <c r="H1615" s="507" t="s">
        <v>1118</v>
      </c>
      <c r="I1615" s="509"/>
      <c r="J1615" s="509"/>
      <c r="K1615" s="411">
        <v>1</v>
      </c>
      <c r="L1615" s="512">
        <v>2</v>
      </c>
      <c r="M1615" s="363">
        <v>3200</v>
      </c>
      <c r="N1615" s="412">
        <v>2</v>
      </c>
      <c r="O1615" s="512">
        <v>8</v>
      </c>
      <c r="P1615" s="418">
        <v>12800</v>
      </c>
    </row>
    <row r="1616" spans="1:16" ht="24" x14ac:dyDescent="0.2">
      <c r="A1616" s="408" t="s">
        <v>3533</v>
      </c>
      <c r="B1616" s="408" t="s">
        <v>1112</v>
      </c>
      <c r="C1616" s="412" t="s">
        <v>3229</v>
      </c>
      <c r="D1616" s="507" t="s">
        <v>1118</v>
      </c>
      <c r="E1616" s="511">
        <v>2200</v>
      </c>
      <c r="F1616" s="512">
        <v>42543240</v>
      </c>
      <c r="G1616" s="507" t="s">
        <v>3681</v>
      </c>
      <c r="H1616" s="507" t="s">
        <v>1118</v>
      </c>
      <c r="I1616" s="509"/>
      <c r="J1616" s="509"/>
      <c r="K1616" s="411">
        <v>1</v>
      </c>
      <c r="L1616" s="512">
        <v>4</v>
      </c>
      <c r="M1616" s="363">
        <v>8800</v>
      </c>
      <c r="N1616" s="412">
        <v>1</v>
      </c>
      <c r="O1616" s="512">
        <v>5</v>
      </c>
      <c r="P1616" s="418">
        <v>11000</v>
      </c>
    </row>
    <row r="1617" spans="1:16" ht="24" x14ac:dyDescent="0.2">
      <c r="A1617" s="408" t="s">
        <v>3533</v>
      </c>
      <c r="B1617" s="408" t="s">
        <v>1112</v>
      </c>
      <c r="C1617" s="412" t="s">
        <v>3229</v>
      </c>
      <c r="D1617" s="507" t="s">
        <v>1154</v>
      </c>
      <c r="E1617" s="511">
        <v>1800</v>
      </c>
      <c r="F1617" s="512">
        <v>42544870</v>
      </c>
      <c r="G1617" s="507" t="s">
        <v>3682</v>
      </c>
      <c r="H1617" s="507" t="s">
        <v>1154</v>
      </c>
      <c r="I1617" s="509"/>
      <c r="J1617" s="509"/>
      <c r="K1617" s="411">
        <v>2</v>
      </c>
      <c r="L1617" s="512">
        <v>12</v>
      </c>
      <c r="M1617" s="363">
        <v>21600</v>
      </c>
      <c r="N1617" s="412">
        <v>2</v>
      </c>
      <c r="O1617" s="512">
        <v>8</v>
      </c>
      <c r="P1617" s="418">
        <v>14400</v>
      </c>
    </row>
    <row r="1618" spans="1:16" ht="24" x14ac:dyDescent="0.2">
      <c r="A1618" s="408" t="s">
        <v>3533</v>
      </c>
      <c r="B1618" s="408" t="s">
        <v>1112</v>
      </c>
      <c r="C1618" s="412" t="s">
        <v>3229</v>
      </c>
      <c r="D1618" s="507" t="s">
        <v>1121</v>
      </c>
      <c r="E1618" s="511">
        <v>2800</v>
      </c>
      <c r="F1618" s="512">
        <v>42555898</v>
      </c>
      <c r="G1618" s="507" t="s">
        <v>3683</v>
      </c>
      <c r="H1618" s="507" t="s">
        <v>1121</v>
      </c>
      <c r="I1618" s="509"/>
      <c r="J1618" s="509"/>
      <c r="K1618" s="411">
        <v>0</v>
      </c>
      <c r="L1618" s="512">
        <v>0</v>
      </c>
      <c r="M1618" s="412">
        <v>0</v>
      </c>
      <c r="N1618" s="412">
        <v>1</v>
      </c>
      <c r="O1618" s="512">
        <v>7</v>
      </c>
      <c r="P1618" s="418">
        <v>19600</v>
      </c>
    </row>
    <row r="1619" spans="1:16" ht="24" x14ac:dyDescent="0.2">
      <c r="A1619" s="408" t="s">
        <v>3533</v>
      </c>
      <c r="B1619" s="408" t="s">
        <v>1112</v>
      </c>
      <c r="C1619" s="412" t="s">
        <v>3229</v>
      </c>
      <c r="D1619" s="507" t="s">
        <v>1129</v>
      </c>
      <c r="E1619" s="511">
        <v>1200</v>
      </c>
      <c r="F1619" s="512">
        <v>42568720</v>
      </c>
      <c r="G1619" s="507" t="s">
        <v>3684</v>
      </c>
      <c r="H1619" s="507" t="s">
        <v>1129</v>
      </c>
      <c r="I1619" s="509"/>
      <c r="J1619" s="509"/>
      <c r="K1619" s="411">
        <v>2</v>
      </c>
      <c r="L1619" s="512">
        <v>12</v>
      </c>
      <c r="M1619" s="363">
        <v>14400</v>
      </c>
      <c r="N1619" s="412">
        <v>2</v>
      </c>
      <c r="O1619" s="512">
        <v>8</v>
      </c>
      <c r="P1619" s="418">
        <v>9600</v>
      </c>
    </row>
    <row r="1620" spans="1:16" ht="24" x14ac:dyDescent="0.2">
      <c r="A1620" s="408" t="s">
        <v>3533</v>
      </c>
      <c r="B1620" s="408" t="s">
        <v>1112</v>
      </c>
      <c r="C1620" s="412" t="s">
        <v>3229</v>
      </c>
      <c r="D1620" s="507" t="s">
        <v>1151</v>
      </c>
      <c r="E1620" s="511">
        <v>1300</v>
      </c>
      <c r="F1620" s="512">
        <v>42571813</v>
      </c>
      <c r="G1620" s="507" t="s">
        <v>3685</v>
      </c>
      <c r="H1620" s="507" t="s">
        <v>1151</v>
      </c>
      <c r="I1620" s="509"/>
      <c r="J1620" s="509"/>
      <c r="K1620" s="411">
        <v>2</v>
      </c>
      <c r="L1620" s="512">
        <v>12</v>
      </c>
      <c r="M1620" s="363">
        <v>15600</v>
      </c>
      <c r="N1620" s="412">
        <v>2</v>
      </c>
      <c r="O1620" s="512">
        <v>8</v>
      </c>
      <c r="P1620" s="418">
        <v>10400</v>
      </c>
    </row>
    <row r="1621" spans="1:16" ht="24" x14ac:dyDescent="0.2">
      <c r="A1621" s="408" t="s">
        <v>3533</v>
      </c>
      <c r="B1621" s="408" t="s">
        <v>1112</v>
      </c>
      <c r="C1621" s="412" t="s">
        <v>3229</v>
      </c>
      <c r="D1621" s="507" t="s">
        <v>1193</v>
      </c>
      <c r="E1621" s="511">
        <v>1200</v>
      </c>
      <c r="F1621" s="512">
        <v>42613802</v>
      </c>
      <c r="G1621" s="507" t="s">
        <v>3686</v>
      </c>
      <c r="H1621" s="507" t="s">
        <v>1193</v>
      </c>
      <c r="I1621" s="509"/>
      <c r="J1621" s="509"/>
      <c r="K1621" s="411">
        <v>2</v>
      </c>
      <c r="L1621" s="512">
        <v>12</v>
      </c>
      <c r="M1621" s="363">
        <v>14400</v>
      </c>
      <c r="N1621" s="412">
        <v>2</v>
      </c>
      <c r="O1621" s="512">
        <v>8</v>
      </c>
      <c r="P1621" s="418">
        <v>9600</v>
      </c>
    </row>
    <row r="1622" spans="1:16" ht="24" x14ac:dyDescent="0.2">
      <c r="A1622" s="408" t="s">
        <v>3533</v>
      </c>
      <c r="B1622" s="408" t="s">
        <v>1112</v>
      </c>
      <c r="C1622" s="412" t="s">
        <v>3229</v>
      </c>
      <c r="D1622" s="507" t="s">
        <v>1154</v>
      </c>
      <c r="E1622" s="511">
        <v>2000</v>
      </c>
      <c r="F1622" s="512">
        <v>42625911</v>
      </c>
      <c r="G1622" s="507" t="s">
        <v>3687</v>
      </c>
      <c r="H1622" s="507" t="s">
        <v>1154</v>
      </c>
      <c r="I1622" s="509"/>
      <c r="J1622" s="509"/>
      <c r="K1622" s="411">
        <v>2</v>
      </c>
      <c r="L1622" s="512">
        <v>9</v>
      </c>
      <c r="M1622" s="363">
        <v>18000</v>
      </c>
      <c r="N1622" s="412">
        <v>0</v>
      </c>
      <c r="O1622" s="512">
        <v>0</v>
      </c>
      <c r="P1622" s="418">
        <v>0</v>
      </c>
    </row>
    <row r="1623" spans="1:16" ht="24" x14ac:dyDescent="0.2">
      <c r="A1623" s="408" t="s">
        <v>3533</v>
      </c>
      <c r="B1623" s="408" t="s">
        <v>1112</v>
      </c>
      <c r="C1623" s="412" t="s">
        <v>3229</v>
      </c>
      <c r="D1623" s="507" t="s">
        <v>1118</v>
      </c>
      <c r="E1623" s="511">
        <v>2000</v>
      </c>
      <c r="F1623" s="512">
        <v>42643414</v>
      </c>
      <c r="G1623" s="507" t="s">
        <v>3688</v>
      </c>
      <c r="H1623" s="507" t="s">
        <v>1118</v>
      </c>
      <c r="I1623" s="509"/>
      <c r="J1623" s="509"/>
      <c r="K1623" s="411">
        <v>2</v>
      </c>
      <c r="L1623" s="512">
        <v>12</v>
      </c>
      <c r="M1623" s="363">
        <v>24000</v>
      </c>
      <c r="N1623" s="412">
        <v>1</v>
      </c>
      <c r="O1623" s="512">
        <v>8</v>
      </c>
      <c r="P1623" s="418">
        <v>16000</v>
      </c>
    </row>
    <row r="1624" spans="1:16" ht="24" x14ac:dyDescent="0.2">
      <c r="A1624" s="408" t="s">
        <v>3533</v>
      </c>
      <c r="B1624" s="408" t="s">
        <v>1112</v>
      </c>
      <c r="C1624" s="412" t="s">
        <v>3229</v>
      </c>
      <c r="D1624" s="507" t="s">
        <v>1228</v>
      </c>
      <c r="E1624" s="511">
        <v>2200</v>
      </c>
      <c r="F1624" s="512">
        <v>42651767</v>
      </c>
      <c r="G1624" s="507" t="s">
        <v>3689</v>
      </c>
      <c r="H1624" s="507" t="s">
        <v>1228</v>
      </c>
      <c r="I1624" s="509"/>
      <c r="J1624" s="509"/>
      <c r="K1624" s="411">
        <v>1</v>
      </c>
      <c r="L1624" s="512">
        <v>3</v>
      </c>
      <c r="M1624" s="363">
        <v>6600</v>
      </c>
      <c r="N1624" s="412">
        <v>1</v>
      </c>
      <c r="O1624" s="512">
        <v>1</v>
      </c>
      <c r="P1624" s="418">
        <v>2200</v>
      </c>
    </row>
    <row r="1625" spans="1:16" ht="24" x14ac:dyDescent="0.2">
      <c r="A1625" s="408" t="s">
        <v>3533</v>
      </c>
      <c r="B1625" s="408" t="s">
        <v>1112</v>
      </c>
      <c r="C1625" s="412" t="s">
        <v>3229</v>
      </c>
      <c r="D1625" s="507" t="s">
        <v>1113</v>
      </c>
      <c r="E1625" s="511">
        <v>2000</v>
      </c>
      <c r="F1625" s="512">
        <v>42677007</v>
      </c>
      <c r="G1625" s="507" t="s">
        <v>3690</v>
      </c>
      <c r="H1625" s="507" t="s">
        <v>1113</v>
      </c>
      <c r="I1625" s="509"/>
      <c r="J1625" s="509"/>
      <c r="K1625" s="411">
        <v>1</v>
      </c>
      <c r="L1625" s="512">
        <v>4</v>
      </c>
      <c r="M1625" s="363">
        <v>8000</v>
      </c>
      <c r="N1625" s="412">
        <v>1</v>
      </c>
      <c r="O1625" s="512">
        <v>8</v>
      </c>
      <c r="P1625" s="418">
        <v>16000</v>
      </c>
    </row>
    <row r="1626" spans="1:16" ht="24" x14ac:dyDescent="0.2">
      <c r="A1626" s="408" t="s">
        <v>3533</v>
      </c>
      <c r="B1626" s="408" t="s">
        <v>1112</v>
      </c>
      <c r="C1626" s="412" t="s">
        <v>3229</v>
      </c>
      <c r="D1626" s="507" t="s">
        <v>1129</v>
      </c>
      <c r="E1626" s="511">
        <v>1800</v>
      </c>
      <c r="F1626" s="512">
        <v>42681742</v>
      </c>
      <c r="G1626" s="507" t="s">
        <v>2873</v>
      </c>
      <c r="H1626" s="507" t="s">
        <v>1129</v>
      </c>
      <c r="I1626" s="509"/>
      <c r="J1626" s="509"/>
      <c r="K1626" s="411">
        <v>2</v>
      </c>
      <c r="L1626" s="512">
        <v>11</v>
      </c>
      <c r="M1626" s="363">
        <v>19800</v>
      </c>
      <c r="N1626" s="412">
        <v>0</v>
      </c>
      <c r="O1626" s="512">
        <v>0</v>
      </c>
      <c r="P1626" s="418">
        <v>0</v>
      </c>
    </row>
    <row r="1627" spans="1:16" ht="24" x14ac:dyDescent="0.2">
      <c r="A1627" s="408" t="s">
        <v>3533</v>
      </c>
      <c r="B1627" s="408" t="s">
        <v>1112</v>
      </c>
      <c r="C1627" s="412" t="s">
        <v>3229</v>
      </c>
      <c r="D1627" s="507" t="s">
        <v>1228</v>
      </c>
      <c r="E1627" s="511">
        <v>1800</v>
      </c>
      <c r="F1627" s="512">
        <v>42718878</v>
      </c>
      <c r="G1627" s="507" t="s">
        <v>1238</v>
      </c>
      <c r="H1627" s="507" t="s">
        <v>1228</v>
      </c>
      <c r="I1627" s="509"/>
      <c r="J1627" s="509"/>
      <c r="K1627" s="411">
        <v>0</v>
      </c>
      <c r="L1627" s="512">
        <v>0</v>
      </c>
      <c r="M1627" s="412">
        <v>0</v>
      </c>
      <c r="N1627" s="412">
        <v>1</v>
      </c>
      <c r="O1627" s="512">
        <v>5</v>
      </c>
      <c r="P1627" s="418">
        <v>9000</v>
      </c>
    </row>
    <row r="1628" spans="1:16" ht="24" x14ac:dyDescent="0.2">
      <c r="A1628" s="408" t="s">
        <v>3533</v>
      </c>
      <c r="B1628" s="408" t="s">
        <v>1112</v>
      </c>
      <c r="C1628" s="412" t="s">
        <v>3229</v>
      </c>
      <c r="D1628" s="507" t="s">
        <v>1118</v>
      </c>
      <c r="E1628" s="511">
        <v>2800</v>
      </c>
      <c r="F1628" s="512">
        <v>42739943</v>
      </c>
      <c r="G1628" s="507" t="s">
        <v>3691</v>
      </c>
      <c r="H1628" s="507" t="s">
        <v>1118</v>
      </c>
      <c r="I1628" s="509"/>
      <c r="J1628" s="509"/>
      <c r="K1628" s="411">
        <v>1</v>
      </c>
      <c r="L1628" s="512">
        <v>2</v>
      </c>
      <c r="M1628" s="363">
        <v>5600</v>
      </c>
      <c r="N1628" s="412">
        <v>2</v>
      </c>
      <c r="O1628" s="512">
        <v>8</v>
      </c>
      <c r="P1628" s="418">
        <v>22400</v>
      </c>
    </row>
    <row r="1629" spans="1:16" ht="24" x14ac:dyDescent="0.2">
      <c r="A1629" s="408" t="s">
        <v>3533</v>
      </c>
      <c r="B1629" s="408" t="s">
        <v>1112</v>
      </c>
      <c r="C1629" s="412" t="s">
        <v>3229</v>
      </c>
      <c r="D1629" s="507" t="s">
        <v>1154</v>
      </c>
      <c r="E1629" s="511">
        <v>2000</v>
      </c>
      <c r="F1629" s="512">
        <v>42800182</v>
      </c>
      <c r="G1629" s="507" t="s">
        <v>3692</v>
      </c>
      <c r="H1629" s="507" t="s">
        <v>1154</v>
      </c>
      <c r="I1629" s="509"/>
      <c r="J1629" s="509"/>
      <c r="K1629" s="411">
        <v>2</v>
      </c>
      <c r="L1629" s="512">
        <v>12</v>
      </c>
      <c r="M1629" s="363">
        <v>24000</v>
      </c>
      <c r="N1629" s="412">
        <v>2</v>
      </c>
      <c r="O1629" s="512">
        <v>8</v>
      </c>
      <c r="P1629" s="418">
        <v>16000</v>
      </c>
    </row>
    <row r="1630" spans="1:16" ht="24" x14ac:dyDescent="0.2">
      <c r="A1630" s="408" t="s">
        <v>3533</v>
      </c>
      <c r="B1630" s="408" t="s">
        <v>1112</v>
      </c>
      <c r="C1630" s="412" t="s">
        <v>3229</v>
      </c>
      <c r="D1630" s="507" t="s">
        <v>1228</v>
      </c>
      <c r="E1630" s="511">
        <v>2500</v>
      </c>
      <c r="F1630" s="512">
        <v>42804835</v>
      </c>
      <c r="G1630" s="507" t="s">
        <v>2814</v>
      </c>
      <c r="H1630" s="507" t="s">
        <v>1228</v>
      </c>
      <c r="I1630" s="509"/>
      <c r="J1630" s="509"/>
      <c r="K1630" s="411">
        <v>1</v>
      </c>
      <c r="L1630" s="512">
        <v>6</v>
      </c>
      <c r="M1630" s="363">
        <v>15000</v>
      </c>
      <c r="N1630" s="412">
        <v>0</v>
      </c>
      <c r="O1630" s="512">
        <v>0</v>
      </c>
      <c r="P1630" s="418">
        <v>0</v>
      </c>
    </row>
    <row r="1631" spans="1:16" ht="24" x14ac:dyDescent="0.2">
      <c r="A1631" s="408" t="s">
        <v>3533</v>
      </c>
      <c r="B1631" s="408" t="s">
        <v>1112</v>
      </c>
      <c r="C1631" s="412" t="s">
        <v>3229</v>
      </c>
      <c r="D1631" s="507" t="s">
        <v>1126</v>
      </c>
      <c r="E1631" s="511">
        <v>930</v>
      </c>
      <c r="F1631" s="512">
        <v>42806012</v>
      </c>
      <c r="G1631" s="507" t="s">
        <v>3693</v>
      </c>
      <c r="H1631" s="507" t="s">
        <v>1126</v>
      </c>
      <c r="I1631" s="509"/>
      <c r="J1631" s="509"/>
      <c r="K1631" s="411">
        <v>2</v>
      </c>
      <c r="L1631" s="512">
        <v>12</v>
      </c>
      <c r="M1631" s="363">
        <v>11160</v>
      </c>
      <c r="N1631" s="412">
        <v>1</v>
      </c>
      <c r="O1631" s="512">
        <v>8</v>
      </c>
      <c r="P1631" s="418">
        <v>7440</v>
      </c>
    </row>
    <row r="1632" spans="1:16" ht="24" x14ac:dyDescent="0.2">
      <c r="A1632" s="408" t="s">
        <v>3533</v>
      </c>
      <c r="B1632" s="408" t="s">
        <v>1112</v>
      </c>
      <c r="C1632" s="412" t="s">
        <v>3229</v>
      </c>
      <c r="D1632" s="507" t="s">
        <v>1118</v>
      </c>
      <c r="E1632" s="511">
        <v>2200</v>
      </c>
      <c r="F1632" s="512">
        <v>42824410</v>
      </c>
      <c r="G1632" s="507" t="s">
        <v>3694</v>
      </c>
      <c r="H1632" s="507" t="s">
        <v>1118</v>
      </c>
      <c r="I1632" s="509"/>
      <c r="J1632" s="509"/>
      <c r="K1632" s="411">
        <v>0</v>
      </c>
      <c r="L1632" s="512">
        <v>0</v>
      </c>
      <c r="M1632" s="412">
        <v>0</v>
      </c>
      <c r="N1632" s="412">
        <v>1</v>
      </c>
      <c r="O1632" s="512">
        <v>7</v>
      </c>
      <c r="P1632" s="418">
        <v>15400</v>
      </c>
    </row>
    <row r="1633" spans="1:16" ht="24" x14ac:dyDescent="0.2">
      <c r="A1633" s="408" t="s">
        <v>3533</v>
      </c>
      <c r="B1633" s="408" t="s">
        <v>1112</v>
      </c>
      <c r="C1633" s="412" t="s">
        <v>3229</v>
      </c>
      <c r="D1633" s="507" t="s">
        <v>1113</v>
      </c>
      <c r="E1633" s="511">
        <v>1800</v>
      </c>
      <c r="F1633" s="512">
        <v>42874898</v>
      </c>
      <c r="G1633" s="507" t="s">
        <v>3695</v>
      </c>
      <c r="H1633" s="507" t="s">
        <v>1113</v>
      </c>
      <c r="I1633" s="509"/>
      <c r="J1633" s="509"/>
      <c r="K1633" s="411">
        <v>0</v>
      </c>
      <c r="L1633" s="512">
        <v>12</v>
      </c>
      <c r="M1633" s="363">
        <v>21600</v>
      </c>
      <c r="N1633" s="412">
        <v>2</v>
      </c>
      <c r="O1633" s="512">
        <v>8</v>
      </c>
      <c r="P1633" s="418">
        <v>14400</v>
      </c>
    </row>
    <row r="1634" spans="1:16" ht="24" x14ac:dyDescent="0.2">
      <c r="A1634" s="408" t="s">
        <v>3533</v>
      </c>
      <c r="B1634" s="408" t="s">
        <v>1112</v>
      </c>
      <c r="C1634" s="412" t="s">
        <v>3229</v>
      </c>
      <c r="D1634" s="507" t="s">
        <v>1138</v>
      </c>
      <c r="E1634" s="511">
        <v>1800</v>
      </c>
      <c r="F1634" s="512">
        <v>42916367</v>
      </c>
      <c r="G1634" s="507" t="s">
        <v>3696</v>
      </c>
      <c r="H1634" s="507" t="s">
        <v>1138</v>
      </c>
      <c r="I1634" s="509"/>
      <c r="J1634" s="509"/>
      <c r="K1634" s="411">
        <v>0</v>
      </c>
      <c r="L1634" s="512">
        <v>0</v>
      </c>
      <c r="M1634" s="412">
        <v>0</v>
      </c>
      <c r="N1634" s="412">
        <v>2</v>
      </c>
      <c r="O1634" s="512">
        <v>6</v>
      </c>
      <c r="P1634" s="418">
        <v>10800</v>
      </c>
    </row>
    <row r="1635" spans="1:16" ht="24" x14ac:dyDescent="0.2">
      <c r="A1635" s="408" t="s">
        <v>3533</v>
      </c>
      <c r="B1635" s="408" t="s">
        <v>1112</v>
      </c>
      <c r="C1635" s="412" t="s">
        <v>3229</v>
      </c>
      <c r="D1635" s="507" t="s">
        <v>1151</v>
      </c>
      <c r="E1635" s="511">
        <v>1300</v>
      </c>
      <c r="F1635" s="512">
        <v>43001126</v>
      </c>
      <c r="G1635" s="507" t="s">
        <v>3697</v>
      </c>
      <c r="H1635" s="507" t="s">
        <v>1151</v>
      </c>
      <c r="I1635" s="509"/>
      <c r="J1635" s="509"/>
      <c r="K1635" s="411">
        <v>2</v>
      </c>
      <c r="L1635" s="512">
        <v>12</v>
      </c>
      <c r="M1635" s="363">
        <v>15600</v>
      </c>
      <c r="N1635" s="412">
        <v>2</v>
      </c>
      <c r="O1635" s="512">
        <v>8</v>
      </c>
      <c r="P1635" s="418">
        <v>10400</v>
      </c>
    </row>
    <row r="1636" spans="1:16" ht="24" x14ac:dyDescent="0.2">
      <c r="A1636" s="408" t="s">
        <v>3533</v>
      </c>
      <c r="B1636" s="408" t="s">
        <v>1112</v>
      </c>
      <c r="C1636" s="412" t="s">
        <v>3229</v>
      </c>
      <c r="D1636" s="507" t="s">
        <v>1118</v>
      </c>
      <c r="E1636" s="511">
        <v>2500</v>
      </c>
      <c r="F1636" s="512">
        <v>43004830</v>
      </c>
      <c r="G1636" s="507" t="s">
        <v>3698</v>
      </c>
      <c r="H1636" s="507" t="s">
        <v>1118</v>
      </c>
      <c r="I1636" s="509"/>
      <c r="J1636" s="509"/>
      <c r="K1636" s="411">
        <v>2</v>
      </c>
      <c r="L1636" s="512">
        <v>8</v>
      </c>
      <c r="M1636" s="363">
        <v>20000</v>
      </c>
      <c r="N1636" s="412">
        <v>0</v>
      </c>
      <c r="O1636" s="512">
        <v>0</v>
      </c>
      <c r="P1636" s="418">
        <v>0</v>
      </c>
    </row>
    <row r="1637" spans="1:16" ht="24" x14ac:dyDescent="0.2">
      <c r="A1637" s="408" t="s">
        <v>3533</v>
      </c>
      <c r="B1637" s="408" t="s">
        <v>1112</v>
      </c>
      <c r="C1637" s="412" t="s">
        <v>3229</v>
      </c>
      <c r="D1637" s="507" t="s">
        <v>1118</v>
      </c>
      <c r="E1637" s="511">
        <v>2800</v>
      </c>
      <c r="F1637" s="512">
        <v>43092791</v>
      </c>
      <c r="G1637" s="507" t="s">
        <v>3699</v>
      </c>
      <c r="H1637" s="507" t="s">
        <v>1118</v>
      </c>
      <c r="I1637" s="509"/>
      <c r="J1637" s="509"/>
      <c r="K1637" s="411">
        <v>2</v>
      </c>
      <c r="L1637" s="512">
        <v>12</v>
      </c>
      <c r="M1637" s="363">
        <v>33600</v>
      </c>
      <c r="N1637" s="412">
        <v>1</v>
      </c>
      <c r="O1637" s="512">
        <v>8</v>
      </c>
      <c r="P1637" s="418">
        <v>22400</v>
      </c>
    </row>
    <row r="1638" spans="1:16" ht="24" x14ac:dyDescent="0.2">
      <c r="A1638" s="408" t="s">
        <v>3533</v>
      </c>
      <c r="B1638" s="408" t="s">
        <v>1112</v>
      </c>
      <c r="C1638" s="412" t="s">
        <v>3229</v>
      </c>
      <c r="D1638" s="507" t="s">
        <v>2957</v>
      </c>
      <c r="E1638" s="511">
        <v>1000</v>
      </c>
      <c r="F1638" s="512">
        <v>43098905</v>
      </c>
      <c r="G1638" s="507" t="s">
        <v>3700</v>
      </c>
      <c r="H1638" s="507" t="s">
        <v>2957</v>
      </c>
      <c r="I1638" s="509"/>
      <c r="J1638" s="509"/>
      <c r="K1638" s="411">
        <v>1</v>
      </c>
      <c r="L1638" s="512">
        <v>3</v>
      </c>
      <c r="M1638" s="363">
        <v>3000</v>
      </c>
      <c r="N1638" s="412">
        <v>1</v>
      </c>
      <c r="O1638" s="512">
        <v>8</v>
      </c>
      <c r="P1638" s="418">
        <v>8000</v>
      </c>
    </row>
    <row r="1639" spans="1:16" ht="24" x14ac:dyDescent="0.2">
      <c r="A1639" s="408" t="s">
        <v>3533</v>
      </c>
      <c r="B1639" s="408" t="s">
        <v>1112</v>
      </c>
      <c r="C1639" s="412" t="s">
        <v>3229</v>
      </c>
      <c r="D1639" s="507" t="s">
        <v>1118</v>
      </c>
      <c r="E1639" s="511">
        <v>2200</v>
      </c>
      <c r="F1639" s="512">
        <v>43177596</v>
      </c>
      <c r="G1639" s="507" t="s">
        <v>3701</v>
      </c>
      <c r="H1639" s="507" t="s">
        <v>1118</v>
      </c>
      <c r="I1639" s="509"/>
      <c r="J1639" s="509"/>
      <c r="K1639" s="411">
        <v>2</v>
      </c>
      <c r="L1639" s="512">
        <v>9</v>
      </c>
      <c r="M1639" s="363">
        <v>19800</v>
      </c>
      <c r="N1639" s="412">
        <v>0</v>
      </c>
      <c r="O1639" s="512">
        <v>0</v>
      </c>
      <c r="P1639" s="418">
        <v>0</v>
      </c>
    </row>
    <row r="1640" spans="1:16" ht="24" x14ac:dyDescent="0.2">
      <c r="A1640" s="408" t="s">
        <v>3533</v>
      </c>
      <c r="B1640" s="408" t="s">
        <v>1112</v>
      </c>
      <c r="C1640" s="412" t="s">
        <v>3229</v>
      </c>
      <c r="D1640" s="507" t="s">
        <v>1154</v>
      </c>
      <c r="E1640" s="511">
        <v>2200</v>
      </c>
      <c r="F1640" s="512">
        <v>43295589</v>
      </c>
      <c r="G1640" s="507" t="s">
        <v>3702</v>
      </c>
      <c r="H1640" s="507" t="s">
        <v>1154</v>
      </c>
      <c r="I1640" s="509"/>
      <c r="J1640" s="509"/>
      <c r="K1640" s="411">
        <v>1</v>
      </c>
      <c r="L1640" s="512">
        <v>3</v>
      </c>
      <c r="M1640" s="363">
        <v>6600</v>
      </c>
      <c r="N1640" s="412">
        <v>1</v>
      </c>
      <c r="O1640" s="512">
        <v>8</v>
      </c>
      <c r="P1640" s="418">
        <v>17600</v>
      </c>
    </row>
    <row r="1641" spans="1:16" ht="24" x14ac:dyDescent="0.2">
      <c r="A1641" s="408" t="s">
        <v>3533</v>
      </c>
      <c r="B1641" s="408" t="s">
        <v>1112</v>
      </c>
      <c r="C1641" s="412" t="s">
        <v>3229</v>
      </c>
      <c r="D1641" s="507" t="s">
        <v>1138</v>
      </c>
      <c r="E1641" s="511">
        <v>2200</v>
      </c>
      <c r="F1641" s="512">
        <v>43351133</v>
      </c>
      <c r="G1641" s="507" t="s">
        <v>3703</v>
      </c>
      <c r="H1641" s="507" t="s">
        <v>1138</v>
      </c>
      <c r="I1641" s="509"/>
      <c r="J1641" s="509"/>
      <c r="K1641" s="411">
        <v>1</v>
      </c>
      <c r="L1641" s="512">
        <v>2</v>
      </c>
      <c r="M1641" s="363">
        <v>4400</v>
      </c>
      <c r="N1641" s="412">
        <v>0</v>
      </c>
      <c r="O1641" s="512">
        <v>0</v>
      </c>
      <c r="P1641" s="418">
        <v>0</v>
      </c>
    </row>
    <row r="1642" spans="1:16" ht="24" x14ac:dyDescent="0.2">
      <c r="A1642" s="408" t="s">
        <v>3533</v>
      </c>
      <c r="B1642" s="408" t="s">
        <v>1112</v>
      </c>
      <c r="C1642" s="412" t="s">
        <v>3229</v>
      </c>
      <c r="D1642" s="507" t="s">
        <v>1129</v>
      </c>
      <c r="E1642" s="511">
        <v>1200</v>
      </c>
      <c r="F1642" s="512">
        <v>43364402</v>
      </c>
      <c r="G1642" s="507" t="s">
        <v>3704</v>
      </c>
      <c r="H1642" s="507" t="s">
        <v>1129</v>
      </c>
      <c r="I1642" s="509"/>
      <c r="J1642" s="509"/>
      <c r="K1642" s="411">
        <v>2</v>
      </c>
      <c r="L1642" s="512">
        <v>9</v>
      </c>
      <c r="M1642" s="363">
        <v>10800</v>
      </c>
      <c r="N1642" s="412">
        <v>0</v>
      </c>
      <c r="O1642" s="512">
        <v>0</v>
      </c>
      <c r="P1642" s="418">
        <v>0</v>
      </c>
    </row>
    <row r="1643" spans="1:16" ht="24" x14ac:dyDescent="0.2">
      <c r="A1643" s="408" t="s">
        <v>3533</v>
      </c>
      <c r="B1643" s="408" t="s">
        <v>1112</v>
      </c>
      <c r="C1643" s="412" t="s">
        <v>3229</v>
      </c>
      <c r="D1643" s="507" t="s">
        <v>1126</v>
      </c>
      <c r="E1643" s="511">
        <v>1500</v>
      </c>
      <c r="F1643" s="512">
        <v>43439208</v>
      </c>
      <c r="G1643" s="507" t="s">
        <v>3535</v>
      </c>
      <c r="H1643" s="507" t="s">
        <v>1126</v>
      </c>
      <c r="I1643" s="509"/>
      <c r="J1643" s="509"/>
      <c r="K1643" s="411">
        <v>1</v>
      </c>
      <c r="L1643" s="512">
        <v>3</v>
      </c>
      <c r="M1643" s="363">
        <v>4500</v>
      </c>
      <c r="N1643" s="412">
        <v>0</v>
      </c>
      <c r="O1643" s="512">
        <v>0</v>
      </c>
      <c r="P1643" s="418">
        <v>0</v>
      </c>
    </row>
    <row r="1644" spans="1:16" ht="24" x14ac:dyDescent="0.2">
      <c r="A1644" s="408" t="s">
        <v>3533</v>
      </c>
      <c r="B1644" s="408" t="s">
        <v>1112</v>
      </c>
      <c r="C1644" s="412" t="s">
        <v>3229</v>
      </c>
      <c r="D1644" s="507" t="s">
        <v>1126</v>
      </c>
      <c r="E1644" s="511">
        <v>930</v>
      </c>
      <c r="F1644" s="512">
        <v>43447671</v>
      </c>
      <c r="G1644" s="507" t="s">
        <v>3705</v>
      </c>
      <c r="H1644" s="507" t="s">
        <v>1126</v>
      </c>
      <c r="I1644" s="509"/>
      <c r="J1644" s="509"/>
      <c r="K1644" s="411">
        <v>2</v>
      </c>
      <c r="L1644" s="512">
        <v>12</v>
      </c>
      <c r="M1644" s="363">
        <v>11160</v>
      </c>
      <c r="N1644" s="412">
        <v>2</v>
      </c>
      <c r="O1644" s="512">
        <v>8</v>
      </c>
      <c r="P1644" s="418">
        <v>7440</v>
      </c>
    </row>
    <row r="1645" spans="1:16" ht="24" x14ac:dyDescent="0.2">
      <c r="A1645" s="408" t="s">
        <v>3533</v>
      </c>
      <c r="B1645" s="408" t="s">
        <v>1112</v>
      </c>
      <c r="C1645" s="412" t="s">
        <v>3229</v>
      </c>
      <c r="D1645" s="507" t="s">
        <v>1154</v>
      </c>
      <c r="E1645" s="511">
        <v>1800</v>
      </c>
      <c r="F1645" s="512">
        <v>43480497</v>
      </c>
      <c r="G1645" s="507" t="s">
        <v>3706</v>
      </c>
      <c r="H1645" s="507" t="s">
        <v>1154</v>
      </c>
      <c r="I1645" s="509"/>
      <c r="J1645" s="509"/>
      <c r="K1645" s="411">
        <v>2</v>
      </c>
      <c r="L1645" s="512">
        <v>12</v>
      </c>
      <c r="M1645" s="363">
        <v>21600</v>
      </c>
      <c r="N1645" s="412">
        <v>2</v>
      </c>
      <c r="O1645" s="512">
        <v>6</v>
      </c>
      <c r="P1645" s="418">
        <v>10800</v>
      </c>
    </row>
    <row r="1646" spans="1:16" ht="24" x14ac:dyDescent="0.2">
      <c r="A1646" s="408" t="s">
        <v>3533</v>
      </c>
      <c r="B1646" s="408" t="s">
        <v>1112</v>
      </c>
      <c r="C1646" s="412" t="s">
        <v>3229</v>
      </c>
      <c r="D1646" s="507" t="s">
        <v>1228</v>
      </c>
      <c r="E1646" s="511">
        <v>2500</v>
      </c>
      <c r="F1646" s="512">
        <v>43537470</v>
      </c>
      <c r="G1646" s="507" t="s">
        <v>3707</v>
      </c>
      <c r="H1646" s="507" t="s">
        <v>1228</v>
      </c>
      <c r="I1646" s="509"/>
      <c r="J1646" s="509"/>
      <c r="K1646" s="411">
        <v>2</v>
      </c>
      <c r="L1646" s="512">
        <v>12</v>
      </c>
      <c r="M1646" s="363">
        <v>30000</v>
      </c>
      <c r="N1646" s="412">
        <v>0</v>
      </c>
      <c r="O1646" s="512">
        <v>0</v>
      </c>
      <c r="P1646" s="418">
        <v>0</v>
      </c>
    </row>
    <row r="1647" spans="1:16" ht="24" x14ac:dyDescent="0.2">
      <c r="A1647" s="408" t="s">
        <v>3533</v>
      </c>
      <c r="B1647" s="408" t="s">
        <v>1112</v>
      </c>
      <c r="C1647" s="412" t="s">
        <v>3229</v>
      </c>
      <c r="D1647" s="507" t="s">
        <v>3101</v>
      </c>
      <c r="E1647" s="511">
        <v>1300</v>
      </c>
      <c r="F1647" s="512">
        <v>43577174</v>
      </c>
      <c r="G1647" s="507" t="s">
        <v>3708</v>
      </c>
      <c r="H1647" s="507" t="s">
        <v>3101</v>
      </c>
      <c r="I1647" s="509"/>
      <c r="J1647" s="509"/>
      <c r="K1647" s="411">
        <v>1</v>
      </c>
      <c r="L1647" s="512">
        <v>2</v>
      </c>
      <c r="M1647" s="363">
        <v>2600</v>
      </c>
      <c r="N1647" s="412">
        <v>1</v>
      </c>
      <c r="O1647" s="512">
        <v>7</v>
      </c>
      <c r="P1647" s="418">
        <v>9100</v>
      </c>
    </row>
    <row r="1648" spans="1:16" ht="24" x14ac:dyDescent="0.2">
      <c r="A1648" s="408" t="s">
        <v>3533</v>
      </c>
      <c r="B1648" s="408" t="s">
        <v>1112</v>
      </c>
      <c r="C1648" s="412" t="s">
        <v>3229</v>
      </c>
      <c r="D1648" s="507" t="s">
        <v>1129</v>
      </c>
      <c r="E1648" s="511">
        <v>950</v>
      </c>
      <c r="F1648" s="512">
        <v>43642006</v>
      </c>
      <c r="G1648" s="507" t="s">
        <v>3709</v>
      </c>
      <c r="H1648" s="507" t="s">
        <v>1129</v>
      </c>
      <c r="I1648" s="509"/>
      <c r="J1648" s="509"/>
      <c r="K1648" s="411">
        <v>2</v>
      </c>
      <c r="L1648" s="512">
        <v>12</v>
      </c>
      <c r="M1648" s="363">
        <v>11400</v>
      </c>
      <c r="N1648" s="412">
        <v>1</v>
      </c>
      <c r="O1648" s="512">
        <v>8</v>
      </c>
      <c r="P1648" s="418">
        <v>7600</v>
      </c>
    </row>
    <row r="1649" spans="1:16" ht="24" x14ac:dyDescent="0.2">
      <c r="A1649" s="408" t="s">
        <v>3533</v>
      </c>
      <c r="B1649" s="408" t="s">
        <v>1112</v>
      </c>
      <c r="C1649" s="412" t="s">
        <v>3229</v>
      </c>
      <c r="D1649" s="507" t="s">
        <v>844</v>
      </c>
      <c r="E1649" s="511">
        <v>6500</v>
      </c>
      <c r="F1649" s="512">
        <v>43658682</v>
      </c>
      <c r="G1649" s="507" t="s">
        <v>3710</v>
      </c>
      <c r="H1649" s="507" t="s">
        <v>844</v>
      </c>
      <c r="I1649" s="509"/>
      <c r="J1649" s="509"/>
      <c r="K1649" s="411">
        <v>0</v>
      </c>
      <c r="L1649" s="512">
        <v>0</v>
      </c>
      <c r="M1649" s="412">
        <v>0</v>
      </c>
      <c r="N1649" s="412">
        <v>1</v>
      </c>
      <c r="O1649" s="512">
        <v>1</v>
      </c>
      <c r="P1649" s="418">
        <v>6500</v>
      </c>
    </row>
    <row r="1650" spans="1:16" ht="24" x14ac:dyDescent="0.2">
      <c r="A1650" s="408" t="s">
        <v>3533</v>
      </c>
      <c r="B1650" s="408" t="s">
        <v>1112</v>
      </c>
      <c r="C1650" s="412" t="s">
        <v>3229</v>
      </c>
      <c r="D1650" s="507" t="s">
        <v>844</v>
      </c>
      <c r="E1650" s="511">
        <v>6500</v>
      </c>
      <c r="F1650" s="512">
        <v>43660127</v>
      </c>
      <c r="G1650" s="507" t="s">
        <v>3711</v>
      </c>
      <c r="H1650" s="507" t="s">
        <v>844</v>
      </c>
      <c r="I1650" s="509"/>
      <c r="J1650" s="509"/>
      <c r="K1650" s="411">
        <v>2</v>
      </c>
      <c r="L1650" s="512">
        <v>12</v>
      </c>
      <c r="M1650" s="363">
        <v>78000</v>
      </c>
      <c r="N1650" s="412">
        <v>2</v>
      </c>
      <c r="O1650" s="512">
        <v>8</v>
      </c>
      <c r="P1650" s="418">
        <v>52000</v>
      </c>
    </row>
    <row r="1651" spans="1:16" ht="24" x14ac:dyDescent="0.2">
      <c r="A1651" s="408" t="s">
        <v>3533</v>
      </c>
      <c r="B1651" s="408" t="s">
        <v>1112</v>
      </c>
      <c r="C1651" s="412" t="s">
        <v>3229</v>
      </c>
      <c r="D1651" s="507" t="s">
        <v>1138</v>
      </c>
      <c r="E1651" s="511">
        <v>1800</v>
      </c>
      <c r="F1651" s="512">
        <v>43695313</v>
      </c>
      <c r="G1651" s="507" t="s">
        <v>3712</v>
      </c>
      <c r="H1651" s="507" t="s">
        <v>1138</v>
      </c>
      <c r="I1651" s="509"/>
      <c r="J1651" s="509"/>
      <c r="K1651" s="411">
        <v>1</v>
      </c>
      <c r="L1651" s="512">
        <v>2</v>
      </c>
      <c r="M1651" s="363">
        <v>3600</v>
      </c>
      <c r="N1651" s="412">
        <v>2</v>
      </c>
      <c r="O1651" s="512">
        <v>8</v>
      </c>
      <c r="P1651" s="418">
        <v>14400</v>
      </c>
    </row>
    <row r="1652" spans="1:16" ht="24" x14ac:dyDescent="0.2">
      <c r="A1652" s="408" t="s">
        <v>3533</v>
      </c>
      <c r="B1652" s="408" t="s">
        <v>1112</v>
      </c>
      <c r="C1652" s="412" t="s">
        <v>3229</v>
      </c>
      <c r="D1652" s="507" t="s">
        <v>1118</v>
      </c>
      <c r="E1652" s="511">
        <v>2000</v>
      </c>
      <c r="F1652" s="512">
        <v>43699730</v>
      </c>
      <c r="G1652" s="507" t="s">
        <v>3713</v>
      </c>
      <c r="H1652" s="507" t="s">
        <v>1118</v>
      </c>
      <c r="I1652" s="509"/>
      <c r="J1652" s="509"/>
      <c r="K1652" s="411">
        <v>2</v>
      </c>
      <c r="L1652" s="512">
        <v>12</v>
      </c>
      <c r="M1652" s="363">
        <v>24000</v>
      </c>
      <c r="N1652" s="412">
        <v>2</v>
      </c>
      <c r="O1652" s="512">
        <v>9</v>
      </c>
      <c r="P1652" s="418">
        <v>18000</v>
      </c>
    </row>
    <row r="1653" spans="1:16" ht="24" x14ac:dyDescent="0.2">
      <c r="A1653" s="408" t="s">
        <v>3533</v>
      </c>
      <c r="B1653" s="408" t="s">
        <v>1112</v>
      </c>
      <c r="C1653" s="412" t="s">
        <v>3229</v>
      </c>
      <c r="D1653" s="507" t="s">
        <v>1118</v>
      </c>
      <c r="E1653" s="511">
        <v>1800</v>
      </c>
      <c r="F1653" s="512">
        <v>43700442</v>
      </c>
      <c r="G1653" s="507" t="s">
        <v>3714</v>
      </c>
      <c r="H1653" s="507" t="s">
        <v>1118</v>
      </c>
      <c r="I1653" s="509"/>
      <c r="J1653" s="509"/>
      <c r="K1653" s="411">
        <v>0</v>
      </c>
      <c r="L1653" s="512">
        <v>0</v>
      </c>
      <c r="M1653" s="412">
        <v>0</v>
      </c>
      <c r="N1653" s="412">
        <v>1</v>
      </c>
      <c r="O1653" s="512">
        <v>5</v>
      </c>
      <c r="P1653" s="418">
        <v>9000</v>
      </c>
    </row>
    <row r="1654" spans="1:16" ht="24" x14ac:dyDescent="0.2">
      <c r="A1654" s="408" t="s">
        <v>3533</v>
      </c>
      <c r="B1654" s="408" t="s">
        <v>1112</v>
      </c>
      <c r="C1654" s="412" t="s">
        <v>3229</v>
      </c>
      <c r="D1654" s="507" t="s">
        <v>1154</v>
      </c>
      <c r="E1654" s="511">
        <v>2200</v>
      </c>
      <c r="F1654" s="512">
        <v>43717916</v>
      </c>
      <c r="G1654" s="507" t="s">
        <v>3715</v>
      </c>
      <c r="H1654" s="507" t="s">
        <v>1154</v>
      </c>
      <c r="I1654" s="509"/>
      <c r="J1654" s="509"/>
      <c r="K1654" s="411">
        <v>2</v>
      </c>
      <c r="L1654" s="512">
        <v>12</v>
      </c>
      <c r="M1654" s="363">
        <v>26400</v>
      </c>
      <c r="N1654" s="412">
        <v>1</v>
      </c>
      <c r="O1654" s="512">
        <v>8</v>
      </c>
      <c r="P1654" s="418">
        <v>17600</v>
      </c>
    </row>
    <row r="1655" spans="1:16" ht="24" x14ac:dyDescent="0.2">
      <c r="A1655" s="408" t="s">
        <v>3533</v>
      </c>
      <c r="B1655" s="408" t="s">
        <v>1112</v>
      </c>
      <c r="C1655" s="412" t="s">
        <v>3229</v>
      </c>
      <c r="D1655" s="507" t="s">
        <v>1118</v>
      </c>
      <c r="E1655" s="511">
        <v>2800</v>
      </c>
      <c r="F1655" s="512">
        <v>43759841</v>
      </c>
      <c r="G1655" s="507" t="s">
        <v>3716</v>
      </c>
      <c r="H1655" s="507" t="s">
        <v>1118</v>
      </c>
      <c r="I1655" s="509"/>
      <c r="J1655" s="509"/>
      <c r="K1655" s="411">
        <v>1</v>
      </c>
      <c r="L1655" s="512">
        <v>3</v>
      </c>
      <c r="M1655" s="363">
        <v>8400</v>
      </c>
      <c r="N1655" s="412">
        <v>1</v>
      </c>
      <c r="O1655" s="512">
        <v>8</v>
      </c>
      <c r="P1655" s="418">
        <v>22400</v>
      </c>
    </row>
    <row r="1656" spans="1:16" ht="24" x14ac:dyDescent="0.2">
      <c r="A1656" s="408" t="s">
        <v>3533</v>
      </c>
      <c r="B1656" s="408" t="s">
        <v>1112</v>
      </c>
      <c r="C1656" s="412" t="s">
        <v>3229</v>
      </c>
      <c r="D1656" s="507" t="s">
        <v>1118</v>
      </c>
      <c r="E1656" s="511">
        <v>1600</v>
      </c>
      <c r="F1656" s="512">
        <v>43770445</v>
      </c>
      <c r="G1656" s="507" t="s">
        <v>3717</v>
      </c>
      <c r="H1656" s="507" t="s">
        <v>1118</v>
      </c>
      <c r="I1656" s="509"/>
      <c r="J1656" s="509"/>
      <c r="K1656" s="411">
        <v>0</v>
      </c>
      <c r="L1656" s="512">
        <v>0</v>
      </c>
      <c r="M1656" s="412">
        <v>0</v>
      </c>
      <c r="N1656" s="412">
        <v>1</v>
      </c>
      <c r="O1656" s="512">
        <v>6</v>
      </c>
      <c r="P1656" s="418">
        <v>9600</v>
      </c>
    </row>
    <row r="1657" spans="1:16" ht="24" x14ac:dyDescent="0.2">
      <c r="A1657" s="408" t="s">
        <v>3533</v>
      </c>
      <c r="B1657" s="408" t="s">
        <v>1112</v>
      </c>
      <c r="C1657" s="412" t="s">
        <v>3229</v>
      </c>
      <c r="D1657" s="507" t="s">
        <v>1126</v>
      </c>
      <c r="E1657" s="511">
        <v>1500</v>
      </c>
      <c r="F1657" s="512">
        <v>43798668</v>
      </c>
      <c r="G1657" s="507" t="s">
        <v>3718</v>
      </c>
      <c r="H1657" s="507" t="s">
        <v>1126</v>
      </c>
      <c r="I1657" s="509"/>
      <c r="J1657" s="509"/>
      <c r="K1657" s="411">
        <v>2</v>
      </c>
      <c r="L1657" s="512">
        <v>12</v>
      </c>
      <c r="M1657" s="363">
        <v>18000</v>
      </c>
      <c r="N1657" s="412">
        <v>1</v>
      </c>
      <c r="O1657" s="512">
        <v>1</v>
      </c>
      <c r="P1657" s="418">
        <v>1500</v>
      </c>
    </row>
    <row r="1658" spans="1:16" ht="24" x14ac:dyDescent="0.2">
      <c r="A1658" s="408" t="s">
        <v>3533</v>
      </c>
      <c r="B1658" s="408" t="s">
        <v>1112</v>
      </c>
      <c r="C1658" s="412" t="s">
        <v>3229</v>
      </c>
      <c r="D1658" s="507" t="s">
        <v>1193</v>
      </c>
      <c r="E1658" s="511">
        <v>1000</v>
      </c>
      <c r="F1658" s="512">
        <v>43839992</v>
      </c>
      <c r="G1658" s="507" t="s">
        <v>3719</v>
      </c>
      <c r="H1658" s="507" t="s">
        <v>1193</v>
      </c>
      <c r="I1658" s="509"/>
      <c r="J1658" s="509"/>
      <c r="K1658" s="411">
        <v>1</v>
      </c>
      <c r="L1658" s="512">
        <v>4</v>
      </c>
      <c r="M1658" s="363">
        <v>4000</v>
      </c>
      <c r="N1658" s="412">
        <v>2</v>
      </c>
      <c r="O1658" s="512">
        <v>8</v>
      </c>
      <c r="P1658" s="418">
        <v>8000</v>
      </c>
    </row>
    <row r="1659" spans="1:16" ht="24" x14ac:dyDescent="0.2">
      <c r="A1659" s="408" t="s">
        <v>3533</v>
      </c>
      <c r="B1659" s="408" t="s">
        <v>1112</v>
      </c>
      <c r="C1659" s="412" t="s">
        <v>3229</v>
      </c>
      <c r="D1659" s="507" t="s">
        <v>1121</v>
      </c>
      <c r="E1659" s="511">
        <v>2800</v>
      </c>
      <c r="F1659" s="512">
        <v>43846665</v>
      </c>
      <c r="G1659" s="507" t="s">
        <v>3720</v>
      </c>
      <c r="H1659" s="507" t="s">
        <v>1121</v>
      </c>
      <c r="I1659" s="509"/>
      <c r="J1659" s="509"/>
      <c r="K1659" s="411">
        <v>0</v>
      </c>
      <c r="L1659" s="512">
        <v>0</v>
      </c>
      <c r="M1659" s="412">
        <v>0</v>
      </c>
      <c r="N1659" s="412">
        <v>2</v>
      </c>
      <c r="O1659" s="512">
        <v>8</v>
      </c>
      <c r="P1659" s="418">
        <v>22400</v>
      </c>
    </row>
    <row r="1660" spans="1:16" ht="24" x14ac:dyDescent="0.2">
      <c r="A1660" s="408" t="s">
        <v>3533</v>
      </c>
      <c r="B1660" s="408" t="s">
        <v>1112</v>
      </c>
      <c r="C1660" s="412" t="s">
        <v>3229</v>
      </c>
      <c r="D1660" s="507" t="s">
        <v>2957</v>
      </c>
      <c r="E1660" s="511">
        <v>930</v>
      </c>
      <c r="F1660" s="512">
        <v>43879575</v>
      </c>
      <c r="G1660" s="507" t="s">
        <v>3721</v>
      </c>
      <c r="H1660" s="507" t="s">
        <v>2957</v>
      </c>
      <c r="I1660" s="509"/>
      <c r="J1660" s="509"/>
      <c r="K1660" s="411">
        <v>2</v>
      </c>
      <c r="L1660" s="512">
        <v>12</v>
      </c>
      <c r="M1660" s="363">
        <v>11160</v>
      </c>
      <c r="N1660" s="412">
        <v>2</v>
      </c>
      <c r="O1660" s="512">
        <v>8</v>
      </c>
      <c r="P1660" s="418">
        <v>7440</v>
      </c>
    </row>
    <row r="1661" spans="1:16" ht="24" x14ac:dyDescent="0.2">
      <c r="A1661" s="408" t="s">
        <v>3533</v>
      </c>
      <c r="B1661" s="408" t="s">
        <v>1112</v>
      </c>
      <c r="C1661" s="412" t="s">
        <v>3229</v>
      </c>
      <c r="D1661" s="507" t="s">
        <v>1145</v>
      </c>
      <c r="E1661" s="511">
        <v>2000</v>
      </c>
      <c r="F1661" s="512">
        <v>43888936</v>
      </c>
      <c r="G1661" s="507" t="s">
        <v>3722</v>
      </c>
      <c r="H1661" s="507" t="s">
        <v>1145</v>
      </c>
      <c r="I1661" s="509"/>
      <c r="J1661" s="509"/>
      <c r="K1661" s="411">
        <v>1</v>
      </c>
      <c r="L1661" s="512">
        <v>9</v>
      </c>
      <c r="M1661" s="363">
        <v>18000</v>
      </c>
      <c r="N1661" s="412">
        <v>0</v>
      </c>
      <c r="O1661" s="512">
        <v>0</v>
      </c>
      <c r="P1661" s="418">
        <v>0</v>
      </c>
    </row>
    <row r="1662" spans="1:16" ht="24" x14ac:dyDescent="0.2">
      <c r="A1662" s="408" t="s">
        <v>3533</v>
      </c>
      <c r="B1662" s="408" t="s">
        <v>1112</v>
      </c>
      <c r="C1662" s="412" t="s">
        <v>3229</v>
      </c>
      <c r="D1662" s="507" t="s">
        <v>1154</v>
      </c>
      <c r="E1662" s="511">
        <v>2000</v>
      </c>
      <c r="F1662" s="512">
        <v>43897870</v>
      </c>
      <c r="G1662" s="507" t="s">
        <v>3723</v>
      </c>
      <c r="H1662" s="507" t="s">
        <v>1154</v>
      </c>
      <c r="I1662" s="509"/>
      <c r="J1662" s="509"/>
      <c r="K1662" s="411">
        <v>1</v>
      </c>
      <c r="L1662" s="512">
        <v>4</v>
      </c>
      <c r="M1662" s="363">
        <v>8000</v>
      </c>
      <c r="N1662" s="412">
        <v>1</v>
      </c>
      <c r="O1662" s="512">
        <v>8</v>
      </c>
      <c r="P1662" s="418">
        <v>16000</v>
      </c>
    </row>
    <row r="1663" spans="1:16" ht="24" x14ac:dyDescent="0.2">
      <c r="A1663" s="408" t="s">
        <v>3533</v>
      </c>
      <c r="B1663" s="408" t="s">
        <v>1112</v>
      </c>
      <c r="C1663" s="412" t="s">
        <v>3229</v>
      </c>
      <c r="D1663" s="507" t="s">
        <v>1118</v>
      </c>
      <c r="E1663" s="511">
        <v>1600</v>
      </c>
      <c r="F1663" s="512">
        <v>43912159</v>
      </c>
      <c r="G1663" s="507" t="s">
        <v>3724</v>
      </c>
      <c r="H1663" s="507" t="s">
        <v>1118</v>
      </c>
      <c r="I1663" s="509"/>
      <c r="J1663" s="509"/>
      <c r="K1663" s="411">
        <v>2</v>
      </c>
      <c r="L1663" s="512">
        <v>12</v>
      </c>
      <c r="M1663" s="363">
        <v>19200</v>
      </c>
      <c r="N1663" s="412">
        <v>1</v>
      </c>
      <c r="O1663" s="512">
        <v>8</v>
      </c>
      <c r="P1663" s="418">
        <v>12800</v>
      </c>
    </row>
    <row r="1664" spans="1:16" ht="24" x14ac:dyDescent="0.2">
      <c r="A1664" s="408" t="s">
        <v>3533</v>
      </c>
      <c r="B1664" s="408" t="s">
        <v>1112</v>
      </c>
      <c r="C1664" s="412" t="s">
        <v>3229</v>
      </c>
      <c r="D1664" s="507" t="s">
        <v>1129</v>
      </c>
      <c r="E1664" s="511">
        <v>1200</v>
      </c>
      <c r="F1664" s="512">
        <v>43942299</v>
      </c>
      <c r="G1664" s="507" t="s">
        <v>3725</v>
      </c>
      <c r="H1664" s="507" t="s">
        <v>1129</v>
      </c>
      <c r="I1664" s="509"/>
      <c r="J1664" s="509"/>
      <c r="K1664" s="411">
        <v>1</v>
      </c>
      <c r="L1664" s="512">
        <v>2</v>
      </c>
      <c r="M1664" s="363">
        <v>2400</v>
      </c>
      <c r="N1664" s="412">
        <v>1</v>
      </c>
      <c r="O1664" s="512">
        <v>0</v>
      </c>
      <c r="P1664" s="418">
        <v>0</v>
      </c>
    </row>
    <row r="1665" spans="1:16" ht="24" x14ac:dyDescent="0.2">
      <c r="A1665" s="408" t="s">
        <v>3533</v>
      </c>
      <c r="B1665" s="408" t="s">
        <v>1112</v>
      </c>
      <c r="C1665" s="412" t="s">
        <v>3229</v>
      </c>
      <c r="D1665" s="507" t="s">
        <v>1154</v>
      </c>
      <c r="E1665" s="511">
        <v>1600</v>
      </c>
      <c r="F1665" s="512">
        <v>43979043</v>
      </c>
      <c r="G1665" s="507" t="s">
        <v>3726</v>
      </c>
      <c r="H1665" s="507" t="s">
        <v>1154</v>
      </c>
      <c r="I1665" s="509"/>
      <c r="J1665" s="509"/>
      <c r="K1665" s="411">
        <v>2</v>
      </c>
      <c r="L1665" s="512">
        <v>12</v>
      </c>
      <c r="M1665" s="363">
        <v>19200</v>
      </c>
      <c r="N1665" s="412">
        <v>2</v>
      </c>
      <c r="O1665" s="512">
        <v>8</v>
      </c>
      <c r="P1665" s="418">
        <v>12800</v>
      </c>
    </row>
    <row r="1666" spans="1:16" ht="24" x14ac:dyDescent="0.2">
      <c r="A1666" s="408" t="s">
        <v>3533</v>
      </c>
      <c r="B1666" s="408" t="s">
        <v>1112</v>
      </c>
      <c r="C1666" s="412" t="s">
        <v>3229</v>
      </c>
      <c r="D1666" s="507" t="s">
        <v>1151</v>
      </c>
      <c r="E1666" s="511">
        <v>1300</v>
      </c>
      <c r="F1666" s="512">
        <v>44005442</v>
      </c>
      <c r="G1666" s="507" t="s">
        <v>3727</v>
      </c>
      <c r="H1666" s="507" t="s">
        <v>1151</v>
      </c>
      <c r="I1666" s="509"/>
      <c r="J1666" s="509"/>
      <c r="K1666" s="411">
        <v>2</v>
      </c>
      <c r="L1666" s="512">
        <v>12</v>
      </c>
      <c r="M1666" s="363">
        <v>15600</v>
      </c>
      <c r="N1666" s="412">
        <v>2</v>
      </c>
      <c r="O1666" s="512">
        <v>8</v>
      </c>
      <c r="P1666" s="418">
        <v>10400</v>
      </c>
    </row>
    <row r="1667" spans="1:16" ht="24" x14ac:dyDescent="0.2">
      <c r="A1667" s="408" t="s">
        <v>3533</v>
      </c>
      <c r="B1667" s="408" t="s">
        <v>1112</v>
      </c>
      <c r="C1667" s="412" t="s">
        <v>3229</v>
      </c>
      <c r="D1667" s="507" t="s">
        <v>1151</v>
      </c>
      <c r="E1667" s="511">
        <v>1300</v>
      </c>
      <c r="F1667" s="512">
        <v>44005446</v>
      </c>
      <c r="G1667" s="507" t="s">
        <v>3728</v>
      </c>
      <c r="H1667" s="507" t="s">
        <v>1151</v>
      </c>
      <c r="I1667" s="509"/>
      <c r="J1667" s="509"/>
      <c r="K1667" s="411">
        <v>2</v>
      </c>
      <c r="L1667" s="512">
        <v>12</v>
      </c>
      <c r="M1667" s="363">
        <v>15600</v>
      </c>
      <c r="N1667" s="412">
        <v>2</v>
      </c>
      <c r="O1667" s="512">
        <v>8</v>
      </c>
      <c r="P1667" s="418">
        <v>10400</v>
      </c>
    </row>
    <row r="1668" spans="1:16" ht="24" x14ac:dyDescent="0.2">
      <c r="A1668" s="408" t="s">
        <v>3533</v>
      </c>
      <c r="B1668" s="408" t="s">
        <v>1112</v>
      </c>
      <c r="C1668" s="412" t="s">
        <v>3229</v>
      </c>
      <c r="D1668" s="507" t="s">
        <v>1177</v>
      </c>
      <c r="E1668" s="511">
        <v>1000</v>
      </c>
      <c r="F1668" s="512">
        <v>44005539</v>
      </c>
      <c r="G1668" s="507" t="s">
        <v>1935</v>
      </c>
      <c r="H1668" s="507" t="s">
        <v>1177</v>
      </c>
      <c r="I1668" s="509"/>
      <c r="J1668" s="509"/>
      <c r="K1668" s="411">
        <v>2</v>
      </c>
      <c r="L1668" s="512">
        <v>12</v>
      </c>
      <c r="M1668" s="363">
        <v>12000</v>
      </c>
      <c r="N1668" s="412">
        <v>2</v>
      </c>
      <c r="O1668" s="512">
        <v>8</v>
      </c>
      <c r="P1668" s="418">
        <v>8000</v>
      </c>
    </row>
    <row r="1669" spans="1:16" ht="24" x14ac:dyDescent="0.2">
      <c r="A1669" s="408" t="s">
        <v>3533</v>
      </c>
      <c r="B1669" s="408" t="s">
        <v>1112</v>
      </c>
      <c r="C1669" s="412" t="s">
        <v>3229</v>
      </c>
      <c r="D1669" s="507" t="s">
        <v>1138</v>
      </c>
      <c r="E1669" s="511">
        <v>2000</v>
      </c>
      <c r="F1669" s="512">
        <v>44018966</v>
      </c>
      <c r="G1669" s="507" t="s">
        <v>3729</v>
      </c>
      <c r="H1669" s="507" t="s">
        <v>1138</v>
      </c>
      <c r="I1669" s="509"/>
      <c r="J1669" s="509"/>
      <c r="K1669" s="411">
        <v>1</v>
      </c>
      <c r="L1669" s="512">
        <v>3</v>
      </c>
      <c r="M1669" s="363">
        <v>6000</v>
      </c>
      <c r="N1669" s="412">
        <v>2</v>
      </c>
      <c r="O1669" s="512">
        <v>8</v>
      </c>
      <c r="P1669" s="418">
        <v>16000</v>
      </c>
    </row>
    <row r="1670" spans="1:16" ht="24" x14ac:dyDescent="0.2">
      <c r="A1670" s="408" t="s">
        <v>3533</v>
      </c>
      <c r="B1670" s="408" t="s">
        <v>1112</v>
      </c>
      <c r="C1670" s="412" t="s">
        <v>3229</v>
      </c>
      <c r="D1670" s="507" t="s">
        <v>1129</v>
      </c>
      <c r="E1670" s="511">
        <v>1200</v>
      </c>
      <c r="F1670" s="512">
        <v>44026416</v>
      </c>
      <c r="G1670" s="507" t="s">
        <v>3730</v>
      </c>
      <c r="H1670" s="507" t="s">
        <v>1129</v>
      </c>
      <c r="I1670" s="509"/>
      <c r="J1670" s="509"/>
      <c r="K1670" s="411">
        <v>2</v>
      </c>
      <c r="L1670" s="512">
        <v>12</v>
      </c>
      <c r="M1670" s="363">
        <v>14400</v>
      </c>
      <c r="N1670" s="412">
        <v>2</v>
      </c>
      <c r="O1670" s="512">
        <v>8</v>
      </c>
      <c r="P1670" s="418">
        <v>9600</v>
      </c>
    </row>
    <row r="1671" spans="1:16" ht="24" x14ac:dyDescent="0.2">
      <c r="A1671" s="408" t="s">
        <v>3533</v>
      </c>
      <c r="B1671" s="408" t="s">
        <v>1112</v>
      </c>
      <c r="C1671" s="412" t="s">
        <v>3229</v>
      </c>
      <c r="D1671" s="507" t="s">
        <v>1121</v>
      </c>
      <c r="E1671" s="511">
        <v>1800</v>
      </c>
      <c r="F1671" s="512">
        <v>44038885</v>
      </c>
      <c r="G1671" s="507" t="s">
        <v>3731</v>
      </c>
      <c r="H1671" s="507" t="s">
        <v>1121</v>
      </c>
      <c r="I1671" s="509"/>
      <c r="J1671" s="509"/>
      <c r="K1671" s="411">
        <v>2</v>
      </c>
      <c r="L1671" s="512">
        <v>11</v>
      </c>
      <c r="M1671" s="363">
        <v>19800</v>
      </c>
      <c r="N1671" s="412">
        <v>1</v>
      </c>
      <c r="O1671" s="512">
        <v>1</v>
      </c>
      <c r="P1671" s="418">
        <v>1800</v>
      </c>
    </row>
    <row r="1672" spans="1:16" ht="24" x14ac:dyDescent="0.2">
      <c r="A1672" s="408" t="s">
        <v>3533</v>
      </c>
      <c r="B1672" s="408" t="s">
        <v>1112</v>
      </c>
      <c r="C1672" s="412" t="s">
        <v>3229</v>
      </c>
      <c r="D1672" s="507" t="s">
        <v>1118</v>
      </c>
      <c r="E1672" s="511">
        <v>2000</v>
      </c>
      <c r="F1672" s="512">
        <v>44058951</v>
      </c>
      <c r="G1672" s="507" t="s">
        <v>2730</v>
      </c>
      <c r="H1672" s="507" t="s">
        <v>1118</v>
      </c>
      <c r="I1672" s="509"/>
      <c r="J1672" s="509"/>
      <c r="K1672" s="411">
        <v>1</v>
      </c>
      <c r="L1672" s="512">
        <v>2</v>
      </c>
      <c r="M1672" s="363">
        <v>4000</v>
      </c>
      <c r="N1672" s="412">
        <v>1</v>
      </c>
      <c r="O1672" s="512">
        <v>7</v>
      </c>
      <c r="P1672" s="418">
        <v>14000</v>
      </c>
    </row>
    <row r="1673" spans="1:16" ht="24" x14ac:dyDescent="0.2">
      <c r="A1673" s="408" t="s">
        <v>3533</v>
      </c>
      <c r="B1673" s="408" t="s">
        <v>1112</v>
      </c>
      <c r="C1673" s="412" t="s">
        <v>3229</v>
      </c>
      <c r="D1673" s="507" t="s">
        <v>1154</v>
      </c>
      <c r="E1673" s="511">
        <v>1600</v>
      </c>
      <c r="F1673" s="512">
        <v>44058960</v>
      </c>
      <c r="G1673" s="507" t="s">
        <v>3732</v>
      </c>
      <c r="H1673" s="507" t="s">
        <v>1154</v>
      </c>
      <c r="I1673" s="509"/>
      <c r="J1673" s="509"/>
      <c r="K1673" s="411">
        <v>1</v>
      </c>
      <c r="L1673" s="512">
        <v>4</v>
      </c>
      <c r="M1673" s="363">
        <v>6400</v>
      </c>
      <c r="N1673" s="412">
        <v>2</v>
      </c>
      <c r="O1673" s="512">
        <v>6</v>
      </c>
      <c r="P1673" s="418">
        <v>9600</v>
      </c>
    </row>
    <row r="1674" spans="1:16" ht="24" x14ac:dyDescent="0.2">
      <c r="A1674" s="408" t="s">
        <v>3533</v>
      </c>
      <c r="B1674" s="408" t="s">
        <v>1112</v>
      </c>
      <c r="C1674" s="412" t="s">
        <v>3229</v>
      </c>
      <c r="D1674" s="507" t="s">
        <v>1118</v>
      </c>
      <c r="E1674" s="511">
        <v>2500</v>
      </c>
      <c r="F1674" s="512">
        <v>44064026</v>
      </c>
      <c r="G1674" s="507" t="s">
        <v>3733</v>
      </c>
      <c r="H1674" s="507" t="s">
        <v>1118</v>
      </c>
      <c r="I1674" s="509"/>
      <c r="J1674" s="509"/>
      <c r="K1674" s="411">
        <v>2</v>
      </c>
      <c r="L1674" s="512">
        <v>12</v>
      </c>
      <c r="M1674" s="363">
        <v>30000</v>
      </c>
      <c r="N1674" s="412">
        <v>2</v>
      </c>
      <c r="O1674" s="512">
        <v>8</v>
      </c>
      <c r="P1674" s="418">
        <v>20000</v>
      </c>
    </row>
    <row r="1675" spans="1:16" ht="24" x14ac:dyDescent="0.2">
      <c r="A1675" s="408" t="s">
        <v>3533</v>
      </c>
      <c r="B1675" s="408" t="s">
        <v>1112</v>
      </c>
      <c r="C1675" s="412" t="s">
        <v>3229</v>
      </c>
      <c r="D1675" s="507" t="s">
        <v>1186</v>
      </c>
      <c r="E1675" s="511">
        <v>1000</v>
      </c>
      <c r="F1675" s="512">
        <v>44115901</v>
      </c>
      <c r="G1675" s="507" t="s">
        <v>3734</v>
      </c>
      <c r="H1675" s="507" t="s">
        <v>1186</v>
      </c>
      <c r="I1675" s="509"/>
      <c r="J1675" s="509"/>
      <c r="K1675" s="411">
        <v>1</v>
      </c>
      <c r="L1675" s="512">
        <v>2</v>
      </c>
      <c r="M1675" s="363">
        <v>2000</v>
      </c>
      <c r="N1675" s="412">
        <v>2</v>
      </c>
      <c r="O1675" s="512">
        <v>6</v>
      </c>
      <c r="P1675" s="418">
        <v>6000</v>
      </c>
    </row>
    <row r="1676" spans="1:16" ht="24" x14ac:dyDescent="0.2">
      <c r="A1676" s="408" t="s">
        <v>3533</v>
      </c>
      <c r="B1676" s="408" t="s">
        <v>1112</v>
      </c>
      <c r="C1676" s="412" t="s">
        <v>3229</v>
      </c>
      <c r="D1676" s="507" t="s">
        <v>1118</v>
      </c>
      <c r="E1676" s="511">
        <v>2500</v>
      </c>
      <c r="F1676" s="512">
        <v>44146409</v>
      </c>
      <c r="G1676" s="507" t="s">
        <v>3735</v>
      </c>
      <c r="H1676" s="507" t="s">
        <v>1118</v>
      </c>
      <c r="I1676" s="509"/>
      <c r="J1676" s="509"/>
      <c r="K1676" s="411">
        <v>2</v>
      </c>
      <c r="L1676" s="512">
        <v>10</v>
      </c>
      <c r="M1676" s="363">
        <v>25000</v>
      </c>
      <c r="N1676" s="412">
        <v>2</v>
      </c>
      <c r="O1676" s="512">
        <v>1</v>
      </c>
      <c r="P1676" s="418">
        <v>2500</v>
      </c>
    </row>
    <row r="1677" spans="1:16" ht="24" x14ac:dyDescent="0.2">
      <c r="A1677" s="408" t="s">
        <v>3533</v>
      </c>
      <c r="B1677" s="408" t="s">
        <v>1112</v>
      </c>
      <c r="C1677" s="412" t="s">
        <v>3229</v>
      </c>
      <c r="D1677" s="507" t="s">
        <v>1118</v>
      </c>
      <c r="E1677" s="511">
        <v>1800</v>
      </c>
      <c r="F1677" s="512">
        <v>44148278</v>
      </c>
      <c r="G1677" s="507" t="s">
        <v>3736</v>
      </c>
      <c r="H1677" s="507" t="s">
        <v>1118</v>
      </c>
      <c r="I1677" s="509"/>
      <c r="J1677" s="509"/>
      <c r="K1677" s="411">
        <v>1</v>
      </c>
      <c r="L1677" s="512">
        <v>4</v>
      </c>
      <c r="M1677" s="363">
        <v>7200</v>
      </c>
      <c r="N1677" s="412">
        <v>2</v>
      </c>
      <c r="O1677" s="512">
        <v>7</v>
      </c>
      <c r="P1677" s="418">
        <v>12600</v>
      </c>
    </row>
    <row r="1678" spans="1:16" ht="24" x14ac:dyDescent="0.2">
      <c r="A1678" s="408" t="s">
        <v>3533</v>
      </c>
      <c r="B1678" s="408" t="s">
        <v>1112</v>
      </c>
      <c r="C1678" s="412" t="s">
        <v>3229</v>
      </c>
      <c r="D1678" s="507" t="s">
        <v>1154</v>
      </c>
      <c r="E1678" s="511">
        <v>2000</v>
      </c>
      <c r="F1678" s="512">
        <v>44173225</v>
      </c>
      <c r="G1678" s="507" t="s">
        <v>3737</v>
      </c>
      <c r="H1678" s="507" t="s">
        <v>1154</v>
      </c>
      <c r="I1678" s="509"/>
      <c r="J1678" s="509"/>
      <c r="K1678" s="411">
        <v>1</v>
      </c>
      <c r="L1678" s="512">
        <v>2</v>
      </c>
      <c r="M1678" s="363">
        <v>4000</v>
      </c>
      <c r="N1678" s="412">
        <v>2</v>
      </c>
      <c r="O1678" s="512">
        <v>7</v>
      </c>
      <c r="P1678" s="418">
        <v>14000</v>
      </c>
    </row>
    <row r="1679" spans="1:16" ht="24" x14ac:dyDescent="0.2">
      <c r="A1679" s="408" t="s">
        <v>3533</v>
      </c>
      <c r="B1679" s="408" t="s">
        <v>1112</v>
      </c>
      <c r="C1679" s="412" t="s">
        <v>3229</v>
      </c>
      <c r="D1679" s="507" t="s">
        <v>1121</v>
      </c>
      <c r="E1679" s="511">
        <v>2500</v>
      </c>
      <c r="F1679" s="512">
        <v>44277829</v>
      </c>
      <c r="G1679" s="507" t="s">
        <v>3738</v>
      </c>
      <c r="H1679" s="507" t="s">
        <v>1121</v>
      </c>
      <c r="I1679" s="509"/>
      <c r="J1679" s="509"/>
      <c r="K1679" s="411">
        <v>2</v>
      </c>
      <c r="L1679" s="512">
        <v>12</v>
      </c>
      <c r="M1679" s="363">
        <v>30000</v>
      </c>
      <c r="N1679" s="412">
        <v>2</v>
      </c>
      <c r="O1679" s="512">
        <v>8</v>
      </c>
      <c r="P1679" s="418">
        <v>20000</v>
      </c>
    </row>
    <row r="1680" spans="1:16" ht="24" x14ac:dyDescent="0.2">
      <c r="A1680" s="408" t="s">
        <v>3533</v>
      </c>
      <c r="B1680" s="408" t="s">
        <v>1112</v>
      </c>
      <c r="C1680" s="412" t="s">
        <v>3229</v>
      </c>
      <c r="D1680" s="507" t="s">
        <v>1228</v>
      </c>
      <c r="E1680" s="511">
        <v>2800</v>
      </c>
      <c r="F1680" s="512">
        <v>44283832</v>
      </c>
      <c r="G1680" s="507" t="s">
        <v>3739</v>
      </c>
      <c r="H1680" s="507" t="s">
        <v>1228</v>
      </c>
      <c r="I1680" s="509"/>
      <c r="J1680" s="509"/>
      <c r="K1680" s="411">
        <v>0</v>
      </c>
      <c r="L1680" s="512"/>
      <c r="M1680" s="412">
        <v>0</v>
      </c>
      <c r="N1680" s="412">
        <v>2</v>
      </c>
      <c r="O1680" s="512">
        <v>6</v>
      </c>
      <c r="P1680" s="418">
        <v>16800</v>
      </c>
    </row>
    <row r="1681" spans="1:16" ht="24" x14ac:dyDescent="0.2">
      <c r="A1681" s="408" t="s">
        <v>3533</v>
      </c>
      <c r="B1681" s="408" t="s">
        <v>1112</v>
      </c>
      <c r="C1681" s="412" t="s">
        <v>3229</v>
      </c>
      <c r="D1681" s="507" t="s">
        <v>1389</v>
      </c>
      <c r="E1681" s="511">
        <v>1800</v>
      </c>
      <c r="F1681" s="512">
        <v>44320222</v>
      </c>
      <c r="G1681" s="507" t="s">
        <v>3740</v>
      </c>
      <c r="H1681" s="507" t="s">
        <v>1389</v>
      </c>
      <c r="I1681" s="509"/>
      <c r="J1681" s="509"/>
      <c r="K1681" s="411">
        <v>1</v>
      </c>
      <c r="L1681" s="512">
        <v>3</v>
      </c>
      <c r="M1681" s="363">
        <v>5400</v>
      </c>
      <c r="N1681" s="412">
        <v>1</v>
      </c>
      <c r="O1681" s="512">
        <v>0</v>
      </c>
      <c r="P1681" s="418">
        <v>0</v>
      </c>
    </row>
    <row r="1682" spans="1:16" ht="24" x14ac:dyDescent="0.2">
      <c r="A1682" s="408" t="s">
        <v>3533</v>
      </c>
      <c r="B1682" s="408" t="s">
        <v>1112</v>
      </c>
      <c r="C1682" s="412" t="s">
        <v>3229</v>
      </c>
      <c r="D1682" s="507" t="s">
        <v>1118</v>
      </c>
      <c r="E1682" s="511">
        <v>2200</v>
      </c>
      <c r="F1682" s="512">
        <v>44336414</v>
      </c>
      <c r="G1682" s="507" t="s">
        <v>3741</v>
      </c>
      <c r="H1682" s="507" t="s">
        <v>1118</v>
      </c>
      <c r="I1682" s="509"/>
      <c r="J1682" s="509"/>
      <c r="K1682" s="411">
        <v>2</v>
      </c>
      <c r="L1682" s="512">
        <v>12</v>
      </c>
      <c r="M1682" s="363">
        <v>26400</v>
      </c>
      <c r="N1682" s="412">
        <v>1</v>
      </c>
      <c r="O1682" s="512">
        <v>8</v>
      </c>
      <c r="P1682" s="418">
        <v>17600</v>
      </c>
    </row>
    <row r="1683" spans="1:16" ht="24" x14ac:dyDescent="0.2">
      <c r="A1683" s="408" t="s">
        <v>3533</v>
      </c>
      <c r="B1683" s="408" t="s">
        <v>1112</v>
      </c>
      <c r="C1683" s="412" t="s">
        <v>3229</v>
      </c>
      <c r="D1683" s="507" t="s">
        <v>1113</v>
      </c>
      <c r="E1683" s="511">
        <v>1800</v>
      </c>
      <c r="F1683" s="512">
        <v>44353780</v>
      </c>
      <c r="G1683" s="507" t="s">
        <v>3742</v>
      </c>
      <c r="H1683" s="507" t="s">
        <v>1113</v>
      </c>
      <c r="I1683" s="509"/>
      <c r="J1683" s="509"/>
      <c r="K1683" s="411">
        <v>1</v>
      </c>
      <c r="L1683" s="512">
        <v>3</v>
      </c>
      <c r="M1683" s="363">
        <v>5400</v>
      </c>
      <c r="N1683" s="412">
        <v>1</v>
      </c>
      <c r="O1683" s="512">
        <v>8</v>
      </c>
      <c r="P1683" s="418">
        <v>14400</v>
      </c>
    </row>
    <row r="1684" spans="1:16" ht="24" x14ac:dyDescent="0.2">
      <c r="A1684" s="408" t="s">
        <v>3533</v>
      </c>
      <c r="B1684" s="408" t="s">
        <v>1112</v>
      </c>
      <c r="C1684" s="412" t="s">
        <v>3229</v>
      </c>
      <c r="D1684" s="507" t="s">
        <v>1118</v>
      </c>
      <c r="E1684" s="511">
        <v>2200</v>
      </c>
      <c r="F1684" s="512">
        <v>44394179</v>
      </c>
      <c r="G1684" s="507" t="s">
        <v>3743</v>
      </c>
      <c r="H1684" s="507" t="s">
        <v>1118</v>
      </c>
      <c r="I1684" s="509"/>
      <c r="J1684" s="509"/>
      <c r="K1684" s="411">
        <v>2</v>
      </c>
      <c r="L1684" s="512">
        <v>12</v>
      </c>
      <c r="M1684" s="363">
        <v>26400</v>
      </c>
      <c r="N1684" s="412">
        <v>1</v>
      </c>
      <c r="O1684" s="512">
        <v>5</v>
      </c>
      <c r="P1684" s="418">
        <v>11000</v>
      </c>
    </row>
    <row r="1685" spans="1:16" ht="24" x14ac:dyDescent="0.2">
      <c r="A1685" s="408" t="s">
        <v>3533</v>
      </c>
      <c r="B1685" s="408" t="s">
        <v>1112</v>
      </c>
      <c r="C1685" s="412" t="s">
        <v>3229</v>
      </c>
      <c r="D1685" s="507" t="s">
        <v>1154</v>
      </c>
      <c r="E1685" s="511">
        <v>2200</v>
      </c>
      <c r="F1685" s="512">
        <v>44487570</v>
      </c>
      <c r="G1685" s="507" t="s">
        <v>3744</v>
      </c>
      <c r="H1685" s="507" t="s">
        <v>1154</v>
      </c>
      <c r="I1685" s="509"/>
      <c r="J1685" s="509"/>
      <c r="K1685" s="411">
        <v>2</v>
      </c>
      <c r="L1685" s="512">
        <v>8</v>
      </c>
      <c r="M1685" s="363">
        <v>17600</v>
      </c>
      <c r="N1685" s="412">
        <v>0</v>
      </c>
      <c r="O1685" s="512">
        <v>0</v>
      </c>
      <c r="P1685" s="418">
        <v>0</v>
      </c>
    </row>
    <row r="1686" spans="1:16" ht="24" x14ac:dyDescent="0.2">
      <c r="A1686" s="408" t="s">
        <v>3533</v>
      </c>
      <c r="B1686" s="408" t="s">
        <v>1112</v>
      </c>
      <c r="C1686" s="412" t="s">
        <v>3229</v>
      </c>
      <c r="D1686" s="507" t="s">
        <v>1145</v>
      </c>
      <c r="E1686" s="511">
        <v>1800</v>
      </c>
      <c r="F1686" s="512">
        <v>44545784</v>
      </c>
      <c r="G1686" s="507" t="s">
        <v>3745</v>
      </c>
      <c r="H1686" s="507" t="s">
        <v>1145</v>
      </c>
      <c r="I1686" s="509"/>
      <c r="J1686" s="509"/>
      <c r="K1686" s="411">
        <v>1</v>
      </c>
      <c r="L1686" s="512">
        <v>4</v>
      </c>
      <c r="M1686" s="363">
        <v>7200</v>
      </c>
      <c r="N1686" s="412">
        <v>1</v>
      </c>
      <c r="O1686" s="512">
        <v>1</v>
      </c>
      <c r="P1686" s="418">
        <v>1800</v>
      </c>
    </row>
    <row r="1687" spans="1:16" ht="24" x14ac:dyDescent="0.2">
      <c r="A1687" s="408" t="s">
        <v>3533</v>
      </c>
      <c r="B1687" s="408" t="s">
        <v>1112</v>
      </c>
      <c r="C1687" s="412" t="s">
        <v>3229</v>
      </c>
      <c r="D1687" s="507" t="s">
        <v>844</v>
      </c>
      <c r="E1687" s="511">
        <v>6500</v>
      </c>
      <c r="F1687" s="512">
        <v>44568663</v>
      </c>
      <c r="G1687" s="507" t="s">
        <v>3746</v>
      </c>
      <c r="H1687" s="507" t="s">
        <v>844</v>
      </c>
      <c r="I1687" s="509"/>
      <c r="J1687" s="509"/>
      <c r="K1687" s="411">
        <v>0</v>
      </c>
      <c r="L1687" s="512">
        <v>0</v>
      </c>
      <c r="M1687" s="412">
        <v>0</v>
      </c>
      <c r="N1687" s="412">
        <v>1</v>
      </c>
      <c r="O1687" s="512">
        <v>2</v>
      </c>
      <c r="P1687" s="418">
        <v>13000</v>
      </c>
    </row>
    <row r="1688" spans="1:16" ht="24" x14ac:dyDescent="0.2">
      <c r="A1688" s="408" t="s">
        <v>3533</v>
      </c>
      <c r="B1688" s="408" t="s">
        <v>1112</v>
      </c>
      <c r="C1688" s="412" t="s">
        <v>3229</v>
      </c>
      <c r="D1688" s="507" t="s">
        <v>1118</v>
      </c>
      <c r="E1688" s="511">
        <v>2000</v>
      </c>
      <c r="F1688" s="512">
        <v>44575744</v>
      </c>
      <c r="G1688" s="507" t="s">
        <v>3747</v>
      </c>
      <c r="H1688" s="507" t="s">
        <v>1118</v>
      </c>
      <c r="I1688" s="509"/>
      <c r="J1688" s="509"/>
      <c r="K1688" s="411">
        <v>1</v>
      </c>
      <c r="L1688" s="512">
        <v>1</v>
      </c>
      <c r="M1688" s="363">
        <v>2000</v>
      </c>
      <c r="N1688" s="412">
        <v>1</v>
      </c>
      <c r="O1688" s="512">
        <v>8</v>
      </c>
      <c r="P1688" s="418">
        <v>16000</v>
      </c>
    </row>
    <row r="1689" spans="1:16" ht="24" x14ac:dyDescent="0.2">
      <c r="A1689" s="408" t="s">
        <v>3533</v>
      </c>
      <c r="B1689" s="408" t="s">
        <v>1112</v>
      </c>
      <c r="C1689" s="412" t="s">
        <v>3229</v>
      </c>
      <c r="D1689" s="507" t="s">
        <v>1193</v>
      </c>
      <c r="E1689" s="511">
        <v>1000</v>
      </c>
      <c r="F1689" s="512">
        <v>44585147</v>
      </c>
      <c r="G1689" s="507" t="s">
        <v>3748</v>
      </c>
      <c r="H1689" s="507" t="s">
        <v>1193</v>
      </c>
      <c r="I1689" s="509"/>
      <c r="J1689" s="509"/>
      <c r="K1689" s="411">
        <v>1</v>
      </c>
      <c r="L1689" s="512">
        <v>4</v>
      </c>
      <c r="M1689" s="363">
        <v>4000</v>
      </c>
      <c r="N1689" s="412">
        <v>1</v>
      </c>
      <c r="O1689" s="512">
        <v>8</v>
      </c>
      <c r="P1689" s="418">
        <v>8000</v>
      </c>
    </row>
    <row r="1690" spans="1:16" ht="24" x14ac:dyDescent="0.2">
      <c r="A1690" s="408" t="s">
        <v>3533</v>
      </c>
      <c r="B1690" s="408" t="s">
        <v>1112</v>
      </c>
      <c r="C1690" s="412" t="s">
        <v>3229</v>
      </c>
      <c r="D1690" s="507" t="s">
        <v>1129</v>
      </c>
      <c r="E1690" s="511">
        <v>1000</v>
      </c>
      <c r="F1690" s="512">
        <v>44612478</v>
      </c>
      <c r="G1690" s="507" t="s">
        <v>3749</v>
      </c>
      <c r="H1690" s="507" t="s">
        <v>1129</v>
      </c>
      <c r="I1690" s="509"/>
      <c r="J1690" s="509"/>
      <c r="K1690" s="411">
        <v>2</v>
      </c>
      <c r="L1690" s="512">
        <v>12</v>
      </c>
      <c r="M1690" s="363">
        <v>12000</v>
      </c>
      <c r="N1690" s="412">
        <v>1</v>
      </c>
      <c r="O1690" s="512">
        <v>8</v>
      </c>
      <c r="P1690" s="418">
        <v>8000</v>
      </c>
    </row>
    <row r="1691" spans="1:16" ht="24" x14ac:dyDescent="0.2">
      <c r="A1691" s="408" t="s">
        <v>3533</v>
      </c>
      <c r="B1691" s="408" t="s">
        <v>1112</v>
      </c>
      <c r="C1691" s="412" t="s">
        <v>3229</v>
      </c>
      <c r="D1691" s="507" t="s">
        <v>1154</v>
      </c>
      <c r="E1691" s="511">
        <v>2200</v>
      </c>
      <c r="F1691" s="512">
        <v>44642854</v>
      </c>
      <c r="G1691" s="507" t="s">
        <v>3750</v>
      </c>
      <c r="H1691" s="507" t="s">
        <v>1154</v>
      </c>
      <c r="I1691" s="509"/>
      <c r="J1691" s="509"/>
      <c r="K1691" s="411">
        <v>1</v>
      </c>
      <c r="L1691" s="512">
        <v>4</v>
      </c>
      <c r="M1691" s="363">
        <v>8800</v>
      </c>
      <c r="N1691" s="412">
        <v>1</v>
      </c>
      <c r="O1691" s="512">
        <v>7</v>
      </c>
      <c r="P1691" s="418">
        <v>15400</v>
      </c>
    </row>
    <row r="1692" spans="1:16" ht="24" x14ac:dyDescent="0.2">
      <c r="A1692" s="408" t="s">
        <v>3533</v>
      </c>
      <c r="B1692" s="408" t="s">
        <v>1112</v>
      </c>
      <c r="C1692" s="412" t="s">
        <v>3229</v>
      </c>
      <c r="D1692" s="507" t="s">
        <v>844</v>
      </c>
      <c r="E1692" s="511">
        <v>6500</v>
      </c>
      <c r="F1692" s="512">
        <v>44669254</v>
      </c>
      <c r="G1692" s="507" t="s">
        <v>3751</v>
      </c>
      <c r="H1692" s="507" t="s">
        <v>844</v>
      </c>
      <c r="I1692" s="509"/>
      <c r="J1692" s="509"/>
      <c r="K1692" s="411">
        <v>0</v>
      </c>
      <c r="L1692" s="512">
        <v>0</v>
      </c>
      <c r="M1692" s="412">
        <v>0</v>
      </c>
      <c r="N1692" s="412">
        <v>1</v>
      </c>
      <c r="O1692" s="512">
        <v>5</v>
      </c>
      <c r="P1692" s="418">
        <v>32500</v>
      </c>
    </row>
    <row r="1693" spans="1:16" ht="24" x14ac:dyDescent="0.2">
      <c r="A1693" s="408" t="s">
        <v>3533</v>
      </c>
      <c r="B1693" s="408" t="s">
        <v>1112</v>
      </c>
      <c r="C1693" s="412" t="s">
        <v>3229</v>
      </c>
      <c r="D1693" s="507" t="s">
        <v>1154</v>
      </c>
      <c r="E1693" s="511">
        <v>2200</v>
      </c>
      <c r="F1693" s="512">
        <v>44717710</v>
      </c>
      <c r="G1693" s="507" t="s">
        <v>3752</v>
      </c>
      <c r="H1693" s="507" t="s">
        <v>1154</v>
      </c>
      <c r="I1693" s="509"/>
      <c r="J1693" s="509"/>
      <c r="K1693" s="411">
        <v>2</v>
      </c>
      <c r="L1693" s="512">
        <v>12</v>
      </c>
      <c r="M1693" s="363">
        <v>26400</v>
      </c>
      <c r="N1693" s="412">
        <v>1</v>
      </c>
      <c r="O1693" s="512">
        <v>8</v>
      </c>
      <c r="P1693" s="418">
        <v>17600</v>
      </c>
    </row>
    <row r="1694" spans="1:16" ht="24" x14ac:dyDescent="0.2">
      <c r="A1694" s="408" t="s">
        <v>3533</v>
      </c>
      <c r="B1694" s="408" t="s">
        <v>1112</v>
      </c>
      <c r="C1694" s="412" t="s">
        <v>3229</v>
      </c>
      <c r="D1694" s="507" t="s">
        <v>1154</v>
      </c>
      <c r="E1694" s="511">
        <v>2000</v>
      </c>
      <c r="F1694" s="512">
        <v>44723715</v>
      </c>
      <c r="G1694" s="507" t="s">
        <v>3753</v>
      </c>
      <c r="H1694" s="507" t="s">
        <v>1154</v>
      </c>
      <c r="I1694" s="509"/>
      <c r="J1694" s="509"/>
      <c r="K1694" s="411">
        <v>1</v>
      </c>
      <c r="L1694" s="512">
        <v>3</v>
      </c>
      <c r="M1694" s="363">
        <v>6000</v>
      </c>
      <c r="N1694" s="412">
        <v>1</v>
      </c>
      <c r="O1694" s="512">
        <v>8</v>
      </c>
      <c r="P1694" s="418">
        <v>16000</v>
      </c>
    </row>
    <row r="1695" spans="1:16" ht="24" x14ac:dyDescent="0.2">
      <c r="A1695" s="408" t="s">
        <v>3533</v>
      </c>
      <c r="B1695" s="408" t="s">
        <v>1112</v>
      </c>
      <c r="C1695" s="412" t="s">
        <v>3229</v>
      </c>
      <c r="D1695" s="507" t="s">
        <v>1118</v>
      </c>
      <c r="E1695" s="511">
        <v>2000</v>
      </c>
      <c r="F1695" s="512">
        <v>44750220</v>
      </c>
      <c r="G1695" s="507" t="s">
        <v>3754</v>
      </c>
      <c r="H1695" s="507" t="s">
        <v>1118</v>
      </c>
      <c r="I1695" s="509"/>
      <c r="J1695" s="509"/>
      <c r="K1695" s="411">
        <v>1</v>
      </c>
      <c r="L1695" s="512">
        <v>2</v>
      </c>
      <c r="M1695" s="363">
        <v>4000</v>
      </c>
      <c r="N1695" s="412">
        <v>0</v>
      </c>
      <c r="O1695" s="512">
        <v>0</v>
      </c>
      <c r="P1695" s="418">
        <v>0</v>
      </c>
    </row>
    <row r="1696" spans="1:16" ht="24" x14ac:dyDescent="0.2">
      <c r="A1696" s="408" t="s">
        <v>3533</v>
      </c>
      <c r="B1696" s="408" t="s">
        <v>1112</v>
      </c>
      <c r="C1696" s="412" t="s">
        <v>3229</v>
      </c>
      <c r="D1696" s="507" t="s">
        <v>844</v>
      </c>
      <c r="E1696" s="511">
        <v>6500</v>
      </c>
      <c r="F1696" s="512">
        <v>44753505</v>
      </c>
      <c r="G1696" s="507" t="s">
        <v>3755</v>
      </c>
      <c r="H1696" s="507" t="s">
        <v>844</v>
      </c>
      <c r="I1696" s="509"/>
      <c r="J1696" s="509"/>
      <c r="K1696" s="411">
        <v>1</v>
      </c>
      <c r="L1696" s="512">
        <v>3</v>
      </c>
      <c r="M1696" s="363">
        <v>19500</v>
      </c>
      <c r="N1696" s="412">
        <v>1</v>
      </c>
      <c r="O1696" s="512">
        <v>8</v>
      </c>
      <c r="P1696" s="418">
        <v>52000</v>
      </c>
    </row>
    <row r="1697" spans="1:16" ht="24" x14ac:dyDescent="0.2">
      <c r="A1697" s="408" t="s">
        <v>3533</v>
      </c>
      <c r="B1697" s="408" t="s">
        <v>1112</v>
      </c>
      <c r="C1697" s="412" t="s">
        <v>3229</v>
      </c>
      <c r="D1697" s="507" t="s">
        <v>844</v>
      </c>
      <c r="E1697" s="511">
        <v>3100</v>
      </c>
      <c r="F1697" s="512">
        <v>44756004</v>
      </c>
      <c r="G1697" s="507" t="s">
        <v>2197</v>
      </c>
      <c r="H1697" s="507" t="s">
        <v>844</v>
      </c>
      <c r="I1697" s="509"/>
      <c r="J1697" s="509"/>
      <c r="K1697" s="411">
        <v>2</v>
      </c>
      <c r="L1697" s="512">
        <v>10</v>
      </c>
      <c r="M1697" s="363">
        <v>31000</v>
      </c>
      <c r="N1697" s="412">
        <v>1</v>
      </c>
      <c r="O1697" s="512">
        <v>0</v>
      </c>
      <c r="P1697" s="418">
        <v>0</v>
      </c>
    </row>
    <row r="1698" spans="1:16" ht="24" x14ac:dyDescent="0.2">
      <c r="A1698" s="408" t="s">
        <v>3533</v>
      </c>
      <c r="B1698" s="408" t="s">
        <v>1112</v>
      </c>
      <c r="C1698" s="412" t="s">
        <v>3229</v>
      </c>
      <c r="D1698" s="507" t="s">
        <v>1177</v>
      </c>
      <c r="E1698" s="511">
        <v>1000</v>
      </c>
      <c r="F1698" s="512">
        <v>44793091</v>
      </c>
      <c r="G1698" s="507" t="s">
        <v>3756</v>
      </c>
      <c r="H1698" s="507" t="s">
        <v>1177</v>
      </c>
      <c r="I1698" s="509"/>
      <c r="J1698" s="509"/>
      <c r="K1698" s="411">
        <v>2</v>
      </c>
      <c r="L1698" s="512">
        <v>12</v>
      </c>
      <c r="M1698" s="363">
        <v>12000</v>
      </c>
      <c r="N1698" s="412">
        <v>1</v>
      </c>
      <c r="O1698" s="512">
        <v>8</v>
      </c>
      <c r="P1698" s="418">
        <v>8000</v>
      </c>
    </row>
    <row r="1699" spans="1:16" ht="24" x14ac:dyDescent="0.2">
      <c r="A1699" s="408" t="s">
        <v>3533</v>
      </c>
      <c r="B1699" s="408" t="s">
        <v>1112</v>
      </c>
      <c r="C1699" s="412" t="s">
        <v>3229</v>
      </c>
      <c r="D1699" s="507" t="s">
        <v>1129</v>
      </c>
      <c r="E1699" s="511">
        <v>1200</v>
      </c>
      <c r="F1699" s="512">
        <v>44826046</v>
      </c>
      <c r="G1699" s="507" t="s">
        <v>3757</v>
      </c>
      <c r="H1699" s="507" t="s">
        <v>1129</v>
      </c>
      <c r="I1699" s="509"/>
      <c r="J1699" s="509"/>
      <c r="K1699" s="411">
        <v>2</v>
      </c>
      <c r="L1699" s="512">
        <v>12</v>
      </c>
      <c r="M1699" s="363">
        <v>14400</v>
      </c>
      <c r="N1699" s="412">
        <v>1</v>
      </c>
      <c r="O1699" s="512">
        <v>8</v>
      </c>
      <c r="P1699" s="418">
        <v>9600</v>
      </c>
    </row>
    <row r="1700" spans="1:16" ht="24" x14ac:dyDescent="0.2">
      <c r="A1700" s="408" t="s">
        <v>3533</v>
      </c>
      <c r="B1700" s="408" t="s">
        <v>1112</v>
      </c>
      <c r="C1700" s="412" t="s">
        <v>3229</v>
      </c>
      <c r="D1700" s="507" t="s">
        <v>1118</v>
      </c>
      <c r="E1700" s="511">
        <v>2000</v>
      </c>
      <c r="F1700" s="512">
        <v>44843330</v>
      </c>
      <c r="G1700" s="507" t="s">
        <v>3758</v>
      </c>
      <c r="H1700" s="507" t="s">
        <v>1118</v>
      </c>
      <c r="I1700" s="509"/>
      <c r="J1700" s="509"/>
      <c r="K1700" s="411">
        <v>2</v>
      </c>
      <c r="L1700" s="512">
        <v>12</v>
      </c>
      <c r="M1700" s="363">
        <v>24000</v>
      </c>
      <c r="N1700" s="412">
        <v>1</v>
      </c>
      <c r="O1700" s="512">
        <v>8</v>
      </c>
      <c r="P1700" s="418">
        <v>16000</v>
      </c>
    </row>
    <row r="1701" spans="1:16" ht="24" x14ac:dyDescent="0.2">
      <c r="A1701" s="408" t="s">
        <v>3533</v>
      </c>
      <c r="B1701" s="408" t="s">
        <v>1112</v>
      </c>
      <c r="C1701" s="412" t="s">
        <v>3229</v>
      </c>
      <c r="D1701" s="507" t="s">
        <v>1186</v>
      </c>
      <c r="E1701" s="511">
        <v>1300</v>
      </c>
      <c r="F1701" s="512">
        <v>44853198</v>
      </c>
      <c r="G1701" s="507" t="s">
        <v>3759</v>
      </c>
      <c r="H1701" s="507" t="s">
        <v>1186</v>
      </c>
      <c r="I1701" s="509"/>
      <c r="J1701" s="509"/>
      <c r="K1701" s="411">
        <v>2</v>
      </c>
      <c r="L1701" s="512">
        <v>12</v>
      </c>
      <c r="M1701" s="363">
        <v>15600</v>
      </c>
      <c r="N1701" s="412">
        <v>1</v>
      </c>
      <c r="O1701" s="512">
        <v>8</v>
      </c>
      <c r="P1701" s="418">
        <v>10400</v>
      </c>
    </row>
    <row r="1702" spans="1:16" ht="24" x14ac:dyDescent="0.2">
      <c r="A1702" s="408" t="s">
        <v>3533</v>
      </c>
      <c r="B1702" s="408" t="s">
        <v>1112</v>
      </c>
      <c r="C1702" s="412" t="s">
        <v>3229</v>
      </c>
      <c r="D1702" s="507" t="s">
        <v>844</v>
      </c>
      <c r="E1702" s="511">
        <v>3100</v>
      </c>
      <c r="F1702" s="512">
        <v>44860849</v>
      </c>
      <c r="G1702" s="507" t="s">
        <v>3760</v>
      </c>
      <c r="H1702" s="507" t="s">
        <v>844</v>
      </c>
      <c r="I1702" s="509"/>
      <c r="J1702" s="509"/>
      <c r="K1702" s="411">
        <v>1</v>
      </c>
      <c r="L1702" s="512">
        <v>6</v>
      </c>
      <c r="M1702" s="363">
        <v>18600</v>
      </c>
      <c r="N1702" s="412">
        <v>0</v>
      </c>
      <c r="O1702" s="512">
        <v>0</v>
      </c>
      <c r="P1702" s="418">
        <v>0</v>
      </c>
    </row>
    <row r="1703" spans="1:16" ht="24" x14ac:dyDescent="0.2">
      <c r="A1703" s="408" t="s">
        <v>3533</v>
      </c>
      <c r="B1703" s="408" t="s">
        <v>1112</v>
      </c>
      <c r="C1703" s="412" t="s">
        <v>3229</v>
      </c>
      <c r="D1703" s="507" t="s">
        <v>844</v>
      </c>
      <c r="E1703" s="511">
        <v>6500</v>
      </c>
      <c r="F1703" s="512">
        <v>44877683</v>
      </c>
      <c r="G1703" s="507" t="s">
        <v>3761</v>
      </c>
      <c r="H1703" s="507" t="s">
        <v>844</v>
      </c>
      <c r="I1703" s="509"/>
      <c r="J1703" s="509"/>
      <c r="K1703" s="411">
        <v>1</v>
      </c>
      <c r="L1703" s="512">
        <v>3</v>
      </c>
      <c r="M1703" s="363">
        <v>19500</v>
      </c>
      <c r="N1703" s="412">
        <v>1</v>
      </c>
      <c r="O1703" s="512">
        <v>7</v>
      </c>
      <c r="P1703" s="418">
        <v>45500</v>
      </c>
    </row>
    <row r="1704" spans="1:16" ht="24" x14ac:dyDescent="0.2">
      <c r="A1704" s="408" t="s">
        <v>3533</v>
      </c>
      <c r="B1704" s="408" t="s">
        <v>1112</v>
      </c>
      <c r="C1704" s="412" t="s">
        <v>3229</v>
      </c>
      <c r="D1704" s="507" t="s">
        <v>1118</v>
      </c>
      <c r="E1704" s="511">
        <v>1600</v>
      </c>
      <c r="F1704" s="512">
        <v>44891907</v>
      </c>
      <c r="G1704" s="507" t="s">
        <v>2081</v>
      </c>
      <c r="H1704" s="507" t="s">
        <v>1118</v>
      </c>
      <c r="I1704" s="509"/>
      <c r="J1704" s="509"/>
      <c r="K1704" s="411">
        <v>0</v>
      </c>
      <c r="L1704" s="512">
        <v>0</v>
      </c>
      <c r="M1704" s="412">
        <v>0</v>
      </c>
      <c r="N1704" s="412">
        <v>1</v>
      </c>
      <c r="O1704" s="512">
        <v>1</v>
      </c>
      <c r="P1704" s="418">
        <v>1600</v>
      </c>
    </row>
    <row r="1705" spans="1:16" ht="24" x14ac:dyDescent="0.2">
      <c r="A1705" s="408" t="s">
        <v>3533</v>
      </c>
      <c r="B1705" s="408" t="s">
        <v>1112</v>
      </c>
      <c r="C1705" s="412" t="s">
        <v>3229</v>
      </c>
      <c r="D1705" s="507" t="s">
        <v>1118</v>
      </c>
      <c r="E1705" s="511">
        <v>2200</v>
      </c>
      <c r="F1705" s="512">
        <v>44931554</v>
      </c>
      <c r="G1705" s="507" t="s">
        <v>3762</v>
      </c>
      <c r="H1705" s="507" t="s">
        <v>1118</v>
      </c>
      <c r="I1705" s="509"/>
      <c r="J1705" s="509"/>
      <c r="K1705" s="411">
        <v>2</v>
      </c>
      <c r="L1705" s="512">
        <v>12</v>
      </c>
      <c r="M1705" s="363">
        <v>26400</v>
      </c>
      <c r="N1705" s="412">
        <v>2</v>
      </c>
      <c r="O1705" s="512">
        <v>8</v>
      </c>
      <c r="P1705" s="418">
        <v>17600</v>
      </c>
    </row>
    <row r="1706" spans="1:16" ht="24" x14ac:dyDescent="0.2">
      <c r="A1706" s="408" t="s">
        <v>3533</v>
      </c>
      <c r="B1706" s="408" t="s">
        <v>1112</v>
      </c>
      <c r="C1706" s="412" t="s">
        <v>3229</v>
      </c>
      <c r="D1706" s="507" t="s">
        <v>1145</v>
      </c>
      <c r="E1706" s="511">
        <v>1800</v>
      </c>
      <c r="F1706" s="512">
        <v>44936079</v>
      </c>
      <c r="G1706" s="507" t="s">
        <v>3763</v>
      </c>
      <c r="H1706" s="507" t="s">
        <v>1145</v>
      </c>
      <c r="I1706" s="509"/>
      <c r="J1706" s="509"/>
      <c r="K1706" s="411">
        <v>2</v>
      </c>
      <c r="L1706" s="512">
        <v>12</v>
      </c>
      <c r="M1706" s="363">
        <v>21600</v>
      </c>
      <c r="N1706" s="412">
        <v>2</v>
      </c>
      <c r="O1706" s="512">
        <v>8</v>
      </c>
      <c r="P1706" s="418">
        <v>14400</v>
      </c>
    </row>
    <row r="1707" spans="1:16" ht="24" x14ac:dyDescent="0.2">
      <c r="A1707" s="408" t="s">
        <v>3533</v>
      </c>
      <c r="B1707" s="408" t="s">
        <v>1112</v>
      </c>
      <c r="C1707" s="412" t="s">
        <v>3229</v>
      </c>
      <c r="D1707" s="507" t="s">
        <v>1133</v>
      </c>
      <c r="E1707" s="511">
        <v>2000</v>
      </c>
      <c r="F1707" s="512">
        <v>44950147</v>
      </c>
      <c r="G1707" s="507" t="s">
        <v>3764</v>
      </c>
      <c r="H1707" s="507" t="s">
        <v>1133</v>
      </c>
      <c r="I1707" s="509"/>
      <c r="J1707" s="509"/>
      <c r="K1707" s="411">
        <v>2</v>
      </c>
      <c r="L1707" s="512">
        <v>12</v>
      </c>
      <c r="M1707" s="363">
        <v>24000</v>
      </c>
      <c r="N1707" s="412">
        <v>2</v>
      </c>
      <c r="O1707" s="512">
        <v>8</v>
      </c>
      <c r="P1707" s="418">
        <v>16000</v>
      </c>
    </row>
    <row r="1708" spans="1:16" ht="24" x14ac:dyDescent="0.2">
      <c r="A1708" s="408" t="s">
        <v>3533</v>
      </c>
      <c r="B1708" s="408" t="s">
        <v>1112</v>
      </c>
      <c r="C1708" s="412" t="s">
        <v>3229</v>
      </c>
      <c r="D1708" s="507" t="s">
        <v>1145</v>
      </c>
      <c r="E1708" s="511">
        <v>1800</v>
      </c>
      <c r="F1708" s="512">
        <v>44976268</v>
      </c>
      <c r="G1708" s="507" t="s">
        <v>3765</v>
      </c>
      <c r="H1708" s="507" t="s">
        <v>1145</v>
      </c>
      <c r="I1708" s="509"/>
      <c r="J1708" s="509"/>
      <c r="K1708" s="411">
        <v>2</v>
      </c>
      <c r="L1708" s="512">
        <v>12</v>
      </c>
      <c r="M1708" s="363">
        <v>21600</v>
      </c>
      <c r="N1708" s="412">
        <v>2</v>
      </c>
      <c r="O1708" s="512">
        <v>8</v>
      </c>
      <c r="P1708" s="418">
        <v>14400</v>
      </c>
    </row>
    <row r="1709" spans="1:16" ht="24" x14ac:dyDescent="0.2">
      <c r="A1709" s="408" t="s">
        <v>3533</v>
      </c>
      <c r="B1709" s="408" t="s">
        <v>1112</v>
      </c>
      <c r="C1709" s="412" t="s">
        <v>3229</v>
      </c>
      <c r="D1709" s="507" t="s">
        <v>1154</v>
      </c>
      <c r="E1709" s="511">
        <v>1800</v>
      </c>
      <c r="F1709" s="512">
        <v>44988142</v>
      </c>
      <c r="G1709" s="507" t="s">
        <v>3766</v>
      </c>
      <c r="H1709" s="507" t="s">
        <v>1154</v>
      </c>
      <c r="I1709" s="509"/>
      <c r="J1709" s="509"/>
      <c r="K1709" s="411">
        <v>1</v>
      </c>
      <c r="L1709" s="512">
        <v>2</v>
      </c>
      <c r="M1709" s="363">
        <v>3600</v>
      </c>
      <c r="N1709" s="412">
        <v>0</v>
      </c>
      <c r="O1709" s="512">
        <v>0</v>
      </c>
      <c r="P1709" s="418">
        <v>0</v>
      </c>
    </row>
    <row r="1710" spans="1:16" ht="24" x14ac:dyDescent="0.2">
      <c r="A1710" s="408" t="s">
        <v>3533</v>
      </c>
      <c r="B1710" s="408" t="s">
        <v>1112</v>
      </c>
      <c r="C1710" s="412" t="s">
        <v>3229</v>
      </c>
      <c r="D1710" s="507" t="s">
        <v>1177</v>
      </c>
      <c r="E1710" s="511">
        <v>1000</v>
      </c>
      <c r="F1710" s="512">
        <v>45037651</v>
      </c>
      <c r="G1710" s="507" t="s">
        <v>3767</v>
      </c>
      <c r="H1710" s="507" t="s">
        <v>1177</v>
      </c>
      <c r="I1710" s="509"/>
      <c r="J1710" s="509"/>
      <c r="K1710" s="411">
        <v>0</v>
      </c>
      <c r="L1710" s="512">
        <v>0</v>
      </c>
      <c r="M1710" s="412">
        <v>0</v>
      </c>
      <c r="N1710" s="412">
        <v>1</v>
      </c>
      <c r="O1710" s="512">
        <v>1</v>
      </c>
      <c r="P1710" s="418">
        <v>1000</v>
      </c>
    </row>
    <row r="1711" spans="1:16" ht="24" x14ac:dyDescent="0.2">
      <c r="A1711" s="408" t="s">
        <v>3533</v>
      </c>
      <c r="B1711" s="408" t="s">
        <v>1112</v>
      </c>
      <c r="C1711" s="412" t="s">
        <v>3229</v>
      </c>
      <c r="D1711" s="507" t="s">
        <v>1118</v>
      </c>
      <c r="E1711" s="511">
        <v>2000</v>
      </c>
      <c r="F1711" s="512">
        <v>45049039</v>
      </c>
      <c r="G1711" s="507" t="s">
        <v>3768</v>
      </c>
      <c r="H1711" s="507" t="s">
        <v>1118</v>
      </c>
      <c r="I1711" s="509"/>
      <c r="J1711" s="509"/>
      <c r="K1711" s="411">
        <v>2</v>
      </c>
      <c r="L1711" s="512">
        <v>12</v>
      </c>
      <c r="M1711" s="363">
        <v>24000</v>
      </c>
      <c r="N1711" s="412">
        <v>1</v>
      </c>
      <c r="O1711" s="512">
        <v>8</v>
      </c>
      <c r="P1711" s="418">
        <v>16000</v>
      </c>
    </row>
    <row r="1712" spans="1:16" ht="24" x14ac:dyDescent="0.2">
      <c r="A1712" s="408" t="s">
        <v>3533</v>
      </c>
      <c r="B1712" s="408" t="s">
        <v>1112</v>
      </c>
      <c r="C1712" s="412" t="s">
        <v>3229</v>
      </c>
      <c r="D1712" s="507" t="s">
        <v>1154</v>
      </c>
      <c r="E1712" s="511">
        <v>1800</v>
      </c>
      <c r="F1712" s="512">
        <v>45050482</v>
      </c>
      <c r="G1712" s="507" t="s">
        <v>3769</v>
      </c>
      <c r="H1712" s="507" t="s">
        <v>1154</v>
      </c>
      <c r="I1712" s="509"/>
      <c r="J1712" s="509"/>
      <c r="K1712" s="411">
        <v>1</v>
      </c>
      <c r="L1712" s="512">
        <v>3</v>
      </c>
      <c r="M1712" s="363">
        <v>5400</v>
      </c>
      <c r="N1712" s="412">
        <v>1</v>
      </c>
      <c r="O1712" s="512">
        <v>8</v>
      </c>
      <c r="P1712" s="418">
        <v>14400</v>
      </c>
    </row>
    <row r="1713" spans="1:16" ht="24" x14ac:dyDescent="0.2">
      <c r="A1713" s="408" t="s">
        <v>3533</v>
      </c>
      <c r="B1713" s="408" t="s">
        <v>1112</v>
      </c>
      <c r="C1713" s="412" t="s">
        <v>3229</v>
      </c>
      <c r="D1713" s="507" t="s">
        <v>1121</v>
      </c>
      <c r="E1713" s="511">
        <v>2800</v>
      </c>
      <c r="F1713" s="512">
        <v>45067415</v>
      </c>
      <c r="G1713" s="507" t="s">
        <v>3770</v>
      </c>
      <c r="H1713" s="507" t="s">
        <v>1121</v>
      </c>
      <c r="I1713" s="509"/>
      <c r="J1713" s="509"/>
      <c r="K1713" s="411">
        <v>2</v>
      </c>
      <c r="L1713" s="512">
        <v>8</v>
      </c>
      <c r="M1713" s="363">
        <v>22400</v>
      </c>
      <c r="N1713" s="412">
        <v>1</v>
      </c>
      <c r="O1713" s="512">
        <v>1</v>
      </c>
      <c r="P1713" s="418">
        <v>2800</v>
      </c>
    </row>
    <row r="1714" spans="1:16" ht="24" x14ac:dyDescent="0.2">
      <c r="A1714" s="408" t="s">
        <v>3533</v>
      </c>
      <c r="B1714" s="408" t="s">
        <v>1112</v>
      </c>
      <c r="C1714" s="412" t="s">
        <v>3229</v>
      </c>
      <c r="D1714" s="507" t="s">
        <v>1118</v>
      </c>
      <c r="E1714" s="511">
        <v>1800</v>
      </c>
      <c r="F1714" s="512">
        <v>45121979</v>
      </c>
      <c r="G1714" s="507" t="s">
        <v>3771</v>
      </c>
      <c r="H1714" s="507" t="s">
        <v>1118</v>
      </c>
      <c r="I1714" s="509"/>
      <c r="J1714" s="509"/>
      <c r="K1714" s="411">
        <v>1</v>
      </c>
      <c r="L1714" s="512">
        <v>4</v>
      </c>
      <c r="M1714" s="363">
        <v>7200</v>
      </c>
      <c r="N1714" s="412">
        <v>1</v>
      </c>
      <c r="O1714" s="512">
        <v>7</v>
      </c>
      <c r="P1714" s="418">
        <v>12600</v>
      </c>
    </row>
    <row r="1715" spans="1:16" ht="24" x14ac:dyDescent="0.2">
      <c r="A1715" s="408" t="s">
        <v>3533</v>
      </c>
      <c r="B1715" s="408" t="s">
        <v>1112</v>
      </c>
      <c r="C1715" s="412" t="s">
        <v>3229</v>
      </c>
      <c r="D1715" s="507" t="s">
        <v>3041</v>
      </c>
      <c r="E1715" s="511">
        <v>1800</v>
      </c>
      <c r="F1715" s="512">
        <v>45177331</v>
      </c>
      <c r="G1715" s="507" t="s">
        <v>3772</v>
      </c>
      <c r="H1715" s="507" t="s">
        <v>3041</v>
      </c>
      <c r="I1715" s="509"/>
      <c r="J1715" s="509"/>
      <c r="K1715" s="411">
        <v>0</v>
      </c>
      <c r="L1715" s="512">
        <v>0</v>
      </c>
      <c r="M1715" s="412">
        <v>0</v>
      </c>
      <c r="N1715" s="412">
        <v>1</v>
      </c>
      <c r="O1715" s="512">
        <v>1</v>
      </c>
      <c r="P1715" s="418">
        <v>1800</v>
      </c>
    </row>
    <row r="1716" spans="1:16" ht="24" x14ac:dyDescent="0.2">
      <c r="A1716" s="408" t="s">
        <v>3533</v>
      </c>
      <c r="B1716" s="408" t="s">
        <v>1112</v>
      </c>
      <c r="C1716" s="412" t="s">
        <v>3229</v>
      </c>
      <c r="D1716" s="507" t="s">
        <v>1118</v>
      </c>
      <c r="E1716" s="511">
        <v>2000</v>
      </c>
      <c r="F1716" s="512">
        <v>45203638</v>
      </c>
      <c r="G1716" s="507" t="s">
        <v>3773</v>
      </c>
      <c r="H1716" s="507" t="s">
        <v>1118</v>
      </c>
      <c r="I1716" s="509"/>
      <c r="J1716" s="509"/>
      <c r="K1716" s="411">
        <v>0</v>
      </c>
      <c r="L1716" s="512">
        <v>0</v>
      </c>
      <c r="M1716" s="412">
        <v>0</v>
      </c>
      <c r="N1716" s="412">
        <v>1</v>
      </c>
      <c r="O1716" s="512">
        <v>1</v>
      </c>
      <c r="P1716" s="418">
        <v>2000</v>
      </c>
    </row>
    <row r="1717" spans="1:16" ht="36" x14ac:dyDescent="0.2">
      <c r="A1717" s="408" t="s">
        <v>3533</v>
      </c>
      <c r="B1717" s="408" t="s">
        <v>1112</v>
      </c>
      <c r="C1717" s="412" t="s">
        <v>3229</v>
      </c>
      <c r="D1717" s="507" t="s">
        <v>844</v>
      </c>
      <c r="E1717" s="511">
        <v>3100</v>
      </c>
      <c r="F1717" s="512">
        <v>45205258</v>
      </c>
      <c r="G1717" s="507" t="s">
        <v>3774</v>
      </c>
      <c r="H1717" s="507" t="s">
        <v>844</v>
      </c>
      <c r="I1717" s="509"/>
      <c r="J1717" s="509"/>
      <c r="K1717" s="411">
        <v>0</v>
      </c>
      <c r="L1717" s="512">
        <v>0</v>
      </c>
      <c r="M1717" s="412">
        <v>0</v>
      </c>
      <c r="N1717" s="412">
        <v>1</v>
      </c>
      <c r="O1717" s="512">
        <v>5</v>
      </c>
      <c r="P1717" s="418">
        <v>15500</v>
      </c>
    </row>
    <row r="1718" spans="1:16" ht="24" x14ac:dyDescent="0.2">
      <c r="A1718" s="408" t="s">
        <v>3533</v>
      </c>
      <c r="B1718" s="408" t="s">
        <v>1112</v>
      </c>
      <c r="C1718" s="412" t="s">
        <v>3229</v>
      </c>
      <c r="D1718" s="507" t="s">
        <v>844</v>
      </c>
      <c r="E1718" s="511">
        <v>3100</v>
      </c>
      <c r="F1718" s="512">
        <v>45210383</v>
      </c>
      <c r="G1718" s="507" t="s">
        <v>3775</v>
      </c>
      <c r="H1718" s="507" t="s">
        <v>844</v>
      </c>
      <c r="I1718" s="509"/>
      <c r="J1718" s="509"/>
      <c r="K1718" s="411">
        <v>1</v>
      </c>
      <c r="L1718" s="512">
        <v>1</v>
      </c>
      <c r="M1718" s="363">
        <v>3100</v>
      </c>
      <c r="N1718" s="412">
        <v>0</v>
      </c>
      <c r="O1718" s="512">
        <v>0</v>
      </c>
      <c r="P1718" s="418">
        <v>0</v>
      </c>
    </row>
    <row r="1719" spans="1:16" ht="24" x14ac:dyDescent="0.2">
      <c r="A1719" s="408" t="s">
        <v>3533</v>
      </c>
      <c r="B1719" s="408" t="s">
        <v>1112</v>
      </c>
      <c r="C1719" s="412" t="s">
        <v>3229</v>
      </c>
      <c r="D1719" s="507" t="s">
        <v>1118</v>
      </c>
      <c r="E1719" s="511">
        <v>2200</v>
      </c>
      <c r="F1719" s="512">
        <v>45264948</v>
      </c>
      <c r="G1719" s="507" t="s">
        <v>3776</v>
      </c>
      <c r="H1719" s="507" t="s">
        <v>1118</v>
      </c>
      <c r="I1719" s="509"/>
      <c r="J1719" s="509"/>
      <c r="K1719" s="411">
        <v>1</v>
      </c>
      <c r="L1719" s="512">
        <v>4</v>
      </c>
      <c r="M1719" s="363">
        <v>8800</v>
      </c>
      <c r="N1719" s="412">
        <v>0</v>
      </c>
      <c r="O1719" s="512">
        <v>0</v>
      </c>
      <c r="P1719" s="418">
        <v>0</v>
      </c>
    </row>
    <row r="1720" spans="1:16" ht="24" x14ac:dyDescent="0.2">
      <c r="A1720" s="408" t="s">
        <v>3533</v>
      </c>
      <c r="B1720" s="408" t="s">
        <v>1112</v>
      </c>
      <c r="C1720" s="412" t="s">
        <v>3229</v>
      </c>
      <c r="D1720" s="507" t="s">
        <v>1118</v>
      </c>
      <c r="E1720" s="511">
        <v>2000</v>
      </c>
      <c r="F1720" s="512">
        <v>45281106</v>
      </c>
      <c r="G1720" s="507" t="s">
        <v>3777</v>
      </c>
      <c r="H1720" s="507" t="s">
        <v>1118</v>
      </c>
      <c r="I1720" s="509"/>
      <c r="J1720" s="509"/>
      <c r="K1720" s="411">
        <v>2</v>
      </c>
      <c r="L1720" s="512">
        <v>8</v>
      </c>
      <c r="M1720" s="363">
        <v>16000</v>
      </c>
      <c r="N1720" s="412">
        <v>0</v>
      </c>
      <c r="O1720" s="512">
        <v>0</v>
      </c>
      <c r="P1720" s="418">
        <v>0</v>
      </c>
    </row>
    <row r="1721" spans="1:16" ht="24" x14ac:dyDescent="0.2">
      <c r="A1721" s="408" t="s">
        <v>3533</v>
      </c>
      <c r="B1721" s="408" t="s">
        <v>1112</v>
      </c>
      <c r="C1721" s="412" t="s">
        <v>3229</v>
      </c>
      <c r="D1721" s="507" t="s">
        <v>1121</v>
      </c>
      <c r="E1721" s="511">
        <v>2200</v>
      </c>
      <c r="F1721" s="512">
        <v>45292280</v>
      </c>
      <c r="G1721" s="507" t="s">
        <v>3778</v>
      </c>
      <c r="H1721" s="507" t="s">
        <v>1121</v>
      </c>
      <c r="I1721" s="509"/>
      <c r="J1721" s="509"/>
      <c r="K1721" s="411">
        <v>2</v>
      </c>
      <c r="L1721" s="512">
        <v>12</v>
      </c>
      <c r="M1721" s="363">
        <v>26400</v>
      </c>
      <c r="N1721" s="412">
        <v>2</v>
      </c>
      <c r="O1721" s="512">
        <v>8</v>
      </c>
      <c r="P1721" s="418">
        <v>17600</v>
      </c>
    </row>
    <row r="1722" spans="1:16" ht="24" x14ac:dyDescent="0.2">
      <c r="A1722" s="408" t="s">
        <v>3533</v>
      </c>
      <c r="B1722" s="408" t="s">
        <v>1112</v>
      </c>
      <c r="C1722" s="412" t="s">
        <v>3229</v>
      </c>
      <c r="D1722" s="507" t="s">
        <v>1113</v>
      </c>
      <c r="E1722" s="511">
        <v>2000</v>
      </c>
      <c r="F1722" s="512">
        <v>45305076</v>
      </c>
      <c r="G1722" s="507" t="s">
        <v>3779</v>
      </c>
      <c r="H1722" s="507" t="s">
        <v>1113</v>
      </c>
      <c r="I1722" s="509"/>
      <c r="J1722" s="509"/>
      <c r="K1722" s="411">
        <v>2</v>
      </c>
      <c r="L1722" s="512">
        <v>12</v>
      </c>
      <c r="M1722" s="363">
        <v>24000</v>
      </c>
      <c r="N1722" s="412">
        <v>2</v>
      </c>
      <c r="O1722" s="512">
        <v>8</v>
      </c>
      <c r="P1722" s="418">
        <v>16000</v>
      </c>
    </row>
    <row r="1723" spans="1:16" ht="24" x14ac:dyDescent="0.2">
      <c r="A1723" s="408" t="s">
        <v>3533</v>
      </c>
      <c r="B1723" s="408" t="s">
        <v>1112</v>
      </c>
      <c r="C1723" s="412" t="s">
        <v>3229</v>
      </c>
      <c r="D1723" s="507" t="s">
        <v>1154</v>
      </c>
      <c r="E1723" s="511">
        <v>2200</v>
      </c>
      <c r="F1723" s="512">
        <v>45328192</v>
      </c>
      <c r="G1723" s="507" t="s">
        <v>3780</v>
      </c>
      <c r="H1723" s="507" t="s">
        <v>1154</v>
      </c>
      <c r="I1723" s="509"/>
      <c r="J1723" s="509"/>
      <c r="K1723" s="411">
        <v>2</v>
      </c>
      <c r="L1723" s="512">
        <v>12</v>
      </c>
      <c r="M1723" s="363">
        <v>26400</v>
      </c>
      <c r="N1723" s="412">
        <v>2</v>
      </c>
      <c r="O1723" s="512">
        <v>8</v>
      </c>
      <c r="P1723" s="418">
        <v>17600</v>
      </c>
    </row>
    <row r="1724" spans="1:16" ht="24" x14ac:dyDescent="0.2">
      <c r="A1724" s="408" t="s">
        <v>3533</v>
      </c>
      <c r="B1724" s="408" t="s">
        <v>1112</v>
      </c>
      <c r="C1724" s="412" t="s">
        <v>3229</v>
      </c>
      <c r="D1724" s="507" t="s">
        <v>1118</v>
      </c>
      <c r="E1724" s="511">
        <v>1800</v>
      </c>
      <c r="F1724" s="512">
        <v>45385338</v>
      </c>
      <c r="G1724" s="507" t="s">
        <v>3781</v>
      </c>
      <c r="H1724" s="507" t="s">
        <v>1118</v>
      </c>
      <c r="I1724" s="509"/>
      <c r="J1724" s="509"/>
      <c r="K1724" s="411">
        <v>1</v>
      </c>
      <c r="L1724" s="512">
        <v>3</v>
      </c>
      <c r="M1724" s="363">
        <v>5400</v>
      </c>
      <c r="N1724" s="412">
        <v>2</v>
      </c>
      <c r="O1724" s="512">
        <v>8</v>
      </c>
      <c r="P1724" s="418">
        <v>14400</v>
      </c>
    </row>
    <row r="1725" spans="1:16" ht="24" x14ac:dyDescent="0.2">
      <c r="A1725" s="408" t="s">
        <v>3533</v>
      </c>
      <c r="B1725" s="408" t="s">
        <v>1112</v>
      </c>
      <c r="C1725" s="412" t="s">
        <v>3229</v>
      </c>
      <c r="D1725" s="507" t="s">
        <v>1228</v>
      </c>
      <c r="E1725" s="511">
        <v>1600</v>
      </c>
      <c r="F1725" s="512">
        <v>45410006</v>
      </c>
      <c r="G1725" s="507" t="s">
        <v>3782</v>
      </c>
      <c r="H1725" s="507" t="s">
        <v>1228</v>
      </c>
      <c r="I1725" s="509"/>
      <c r="J1725" s="509"/>
      <c r="K1725" s="411">
        <v>1</v>
      </c>
      <c r="L1725" s="512">
        <v>3</v>
      </c>
      <c r="M1725" s="363">
        <v>4800</v>
      </c>
      <c r="N1725" s="412">
        <v>2</v>
      </c>
      <c r="O1725" s="512">
        <v>7</v>
      </c>
      <c r="P1725" s="418">
        <v>11200</v>
      </c>
    </row>
    <row r="1726" spans="1:16" ht="24" x14ac:dyDescent="0.2">
      <c r="A1726" s="408" t="s">
        <v>3533</v>
      </c>
      <c r="B1726" s="408" t="s">
        <v>1112</v>
      </c>
      <c r="C1726" s="412" t="s">
        <v>3229</v>
      </c>
      <c r="D1726" s="507" t="s">
        <v>1118</v>
      </c>
      <c r="E1726" s="511">
        <v>2500</v>
      </c>
      <c r="F1726" s="512">
        <v>45443188</v>
      </c>
      <c r="G1726" s="507" t="s">
        <v>3783</v>
      </c>
      <c r="H1726" s="507" t="s">
        <v>1118</v>
      </c>
      <c r="I1726" s="509"/>
      <c r="J1726" s="509"/>
      <c r="K1726" s="411">
        <v>0</v>
      </c>
      <c r="L1726" s="512">
        <v>0</v>
      </c>
      <c r="M1726" s="412">
        <v>0</v>
      </c>
      <c r="N1726" s="412">
        <v>1</v>
      </c>
      <c r="O1726" s="512">
        <v>1</v>
      </c>
      <c r="P1726" s="418">
        <v>2500</v>
      </c>
    </row>
    <row r="1727" spans="1:16" ht="24" x14ac:dyDescent="0.2">
      <c r="A1727" s="408" t="s">
        <v>3533</v>
      </c>
      <c r="B1727" s="408" t="s">
        <v>1112</v>
      </c>
      <c r="C1727" s="412" t="s">
        <v>3229</v>
      </c>
      <c r="D1727" s="507" t="s">
        <v>1154</v>
      </c>
      <c r="E1727" s="511">
        <v>2200</v>
      </c>
      <c r="F1727" s="512">
        <v>45447334</v>
      </c>
      <c r="G1727" s="507" t="s">
        <v>3784</v>
      </c>
      <c r="H1727" s="507" t="s">
        <v>1154</v>
      </c>
      <c r="I1727" s="509"/>
      <c r="J1727" s="509"/>
      <c r="K1727" s="411">
        <v>2</v>
      </c>
      <c r="L1727" s="512">
        <v>9</v>
      </c>
      <c r="M1727" s="363">
        <v>19800</v>
      </c>
      <c r="N1727" s="412">
        <v>0</v>
      </c>
      <c r="O1727" s="512">
        <v>0</v>
      </c>
      <c r="P1727" s="418">
        <v>0</v>
      </c>
    </row>
    <row r="1728" spans="1:16" ht="24" x14ac:dyDescent="0.2">
      <c r="A1728" s="408" t="s">
        <v>3533</v>
      </c>
      <c r="B1728" s="408" t="s">
        <v>1112</v>
      </c>
      <c r="C1728" s="412" t="s">
        <v>3229</v>
      </c>
      <c r="D1728" s="507" t="s">
        <v>1118</v>
      </c>
      <c r="E1728" s="511">
        <v>2000</v>
      </c>
      <c r="F1728" s="512">
        <v>45453414</v>
      </c>
      <c r="G1728" s="507" t="s">
        <v>3785</v>
      </c>
      <c r="H1728" s="507" t="s">
        <v>1118</v>
      </c>
      <c r="I1728" s="509"/>
      <c r="J1728" s="509"/>
      <c r="K1728" s="411">
        <v>1</v>
      </c>
      <c r="L1728" s="512">
        <v>3</v>
      </c>
      <c r="M1728" s="363">
        <v>6000</v>
      </c>
      <c r="N1728" s="412">
        <v>0</v>
      </c>
      <c r="O1728" s="512">
        <v>0</v>
      </c>
      <c r="P1728" s="418">
        <v>0</v>
      </c>
    </row>
    <row r="1729" spans="1:16" ht="24" x14ac:dyDescent="0.2">
      <c r="A1729" s="408" t="s">
        <v>3533</v>
      </c>
      <c r="B1729" s="408" t="s">
        <v>1112</v>
      </c>
      <c r="C1729" s="412" t="s">
        <v>3229</v>
      </c>
      <c r="D1729" s="507" t="s">
        <v>1113</v>
      </c>
      <c r="E1729" s="511">
        <v>2000</v>
      </c>
      <c r="F1729" s="512">
        <v>45454448</v>
      </c>
      <c r="G1729" s="507" t="s">
        <v>3786</v>
      </c>
      <c r="H1729" s="507" t="s">
        <v>1113</v>
      </c>
      <c r="I1729" s="509"/>
      <c r="J1729" s="509"/>
      <c r="K1729" s="411">
        <v>1</v>
      </c>
      <c r="L1729" s="512">
        <v>3</v>
      </c>
      <c r="M1729" s="363">
        <v>6000</v>
      </c>
      <c r="N1729" s="412">
        <v>0</v>
      </c>
      <c r="O1729" s="512">
        <v>0</v>
      </c>
      <c r="P1729" s="418">
        <v>0</v>
      </c>
    </row>
    <row r="1730" spans="1:16" ht="24" x14ac:dyDescent="0.2">
      <c r="A1730" s="408" t="s">
        <v>3533</v>
      </c>
      <c r="B1730" s="408" t="s">
        <v>1112</v>
      </c>
      <c r="C1730" s="412" t="s">
        <v>3229</v>
      </c>
      <c r="D1730" s="507" t="s">
        <v>844</v>
      </c>
      <c r="E1730" s="511">
        <v>6500</v>
      </c>
      <c r="F1730" s="512">
        <v>45456132</v>
      </c>
      <c r="G1730" s="507" t="s">
        <v>3787</v>
      </c>
      <c r="H1730" s="507" t="s">
        <v>844</v>
      </c>
      <c r="I1730" s="509"/>
      <c r="J1730" s="509"/>
      <c r="K1730" s="411">
        <v>1</v>
      </c>
      <c r="L1730" s="512">
        <v>4</v>
      </c>
      <c r="M1730" s="363">
        <v>26000</v>
      </c>
      <c r="N1730" s="412">
        <v>1</v>
      </c>
      <c r="O1730" s="512">
        <v>8</v>
      </c>
      <c r="P1730" s="418">
        <v>52000</v>
      </c>
    </row>
    <row r="1731" spans="1:16" ht="24" x14ac:dyDescent="0.2">
      <c r="A1731" s="408" t="s">
        <v>3533</v>
      </c>
      <c r="B1731" s="408" t="s">
        <v>1112</v>
      </c>
      <c r="C1731" s="412" t="s">
        <v>3229</v>
      </c>
      <c r="D1731" s="507" t="s">
        <v>1154</v>
      </c>
      <c r="E1731" s="511">
        <v>2200</v>
      </c>
      <c r="F1731" s="512">
        <v>45456138</v>
      </c>
      <c r="G1731" s="507" t="s">
        <v>3788</v>
      </c>
      <c r="H1731" s="507" t="s">
        <v>1154</v>
      </c>
      <c r="I1731" s="509"/>
      <c r="J1731" s="509"/>
      <c r="K1731" s="411">
        <v>1</v>
      </c>
      <c r="L1731" s="512">
        <v>1</v>
      </c>
      <c r="M1731" s="363">
        <v>2200</v>
      </c>
      <c r="N1731" s="412">
        <v>0</v>
      </c>
      <c r="O1731" s="512">
        <v>0</v>
      </c>
      <c r="P1731" s="418">
        <v>0</v>
      </c>
    </row>
    <row r="1732" spans="1:16" ht="24" x14ac:dyDescent="0.2">
      <c r="A1732" s="408" t="s">
        <v>3533</v>
      </c>
      <c r="B1732" s="408" t="s">
        <v>1112</v>
      </c>
      <c r="C1732" s="412" t="s">
        <v>3229</v>
      </c>
      <c r="D1732" s="507" t="s">
        <v>1129</v>
      </c>
      <c r="E1732" s="511">
        <v>1200</v>
      </c>
      <c r="F1732" s="512">
        <v>45476040</v>
      </c>
      <c r="G1732" s="507" t="s">
        <v>3789</v>
      </c>
      <c r="H1732" s="507" t="s">
        <v>1129</v>
      </c>
      <c r="I1732" s="509"/>
      <c r="J1732" s="509"/>
      <c r="K1732" s="411">
        <v>1</v>
      </c>
      <c r="L1732" s="512">
        <v>1</v>
      </c>
      <c r="M1732" s="363">
        <v>1200</v>
      </c>
      <c r="N1732" s="412">
        <v>0</v>
      </c>
      <c r="O1732" s="512">
        <v>0</v>
      </c>
      <c r="P1732" s="418">
        <v>0</v>
      </c>
    </row>
    <row r="1733" spans="1:16" ht="24" x14ac:dyDescent="0.2">
      <c r="A1733" s="408" t="s">
        <v>3533</v>
      </c>
      <c r="B1733" s="408" t="s">
        <v>1112</v>
      </c>
      <c r="C1733" s="412" t="s">
        <v>3229</v>
      </c>
      <c r="D1733" s="507" t="s">
        <v>1118</v>
      </c>
      <c r="E1733" s="511">
        <v>1600</v>
      </c>
      <c r="F1733" s="512">
        <v>45476048</v>
      </c>
      <c r="G1733" s="507" t="s">
        <v>3790</v>
      </c>
      <c r="H1733" s="507" t="s">
        <v>1118</v>
      </c>
      <c r="I1733" s="509"/>
      <c r="J1733" s="509"/>
      <c r="K1733" s="411">
        <v>1</v>
      </c>
      <c r="L1733" s="512">
        <v>3</v>
      </c>
      <c r="M1733" s="363">
        <v>4800</v>
      </c>
      <c r="N1733" s="412">
        <v>1</v>
      </c>
      <c r="O1733" s="512">
        <v>8</v>
      </c>
      <c r="P1733" s="418">
        <v>12800</v>
      </c>
    </row>
    <row r="1734" spans="1:16" ht="24" x14ac:dyDescent="0.2">
      <c r="A1734" s="408" t="s">
        <v>3533</v>
      </c>
      <c r="B1734" s="408" t="s">
        <v>1112</v>
      </c>
      <c r="C1734" s="412" t="s">
        <v>3229</v>
      </c>
      <c r="D1734" s="507" t="s">
        <v>1154</v>
      </c>
      <c r="E1734" s="511">
        <v>1800</v>
      </c>
      <c r="F1734" s="512">
        <v>45476314</v>
      </c>
      <c r="G1734" s="507" t="s">
        <v>3791</v>
      </c>
      <c r="H1734" s="507" t="s">
        <v>1154</v>
      </c>
      <c r="I1734" s="509"/>
      <c r="J1734" s="509"/>
      <c r="K1734" s="411">
        <v>0</v>
      </c>
      <c r="L1734" s="512">
        <v>0</v>
      </c>
      <c r="M1734" s="412">
        <v>0</v>
      </c>
      <c r="N1734" s="412">
        <v>1</v>
      </c>
      <c r="O1734" s="512">
        <v>1</v>
      </c>
      <c r="P1734" s="418">
        <v>1800</v>
      </c>
    </row>
    <row r="1735" spans="1:16" ht="24" x14ac:dyDescent="0.2">
      <c r="A1735" s="408" t="s">
        <v>3533</v>
      </c>
      <c r="B1735" s="408" t="s">
        <v>1112</v>
      </c>
      <c r="C1735" s="412" t="s">
        <v>3229</v>
      </c>
      <c r="D1735" s="507" t="s">
        <v>1118</v>
      </c>
      <c r="E1735" s="511">
        <v>1600</v>
      </c>
      <c r="F1735" s="512">
        <v>45527286</v>
      </c>
      <c r="G1735" s="507" t="s">
        <v>3792</v>
      </c>
      <c r="H1735" s="507" t="s">
        <v>1118</v>
      </c>
      <c r="I1735" s="509"/>
      <c r="J1735" s="509"/>
      <c r="K1735" s="411">
        <v>0</v>
      </c>
      <c r="L1735" s="512">
        <v>0</v>
      </c>
      <c r="M1735" s="412">
        <v>0</v>
      </c>
      <c r="N1735" s="412">
        <v>2</v>
      </c>
      <c r="O1735" s="512">
        <v>8</v>
      </c>
      <c r="P1735" s="418">
        <v>12800</v>
      </c>
    </row>
    <row r="1736" spans="1:16" ht="24" x14ac:dyDescent="0.2">
      <c r="A1736" s="408" t="s">
        <v>3533</v>
      </c>
      <c r="B1736" s="408" t="s">
        <v>1112</v>
      </c>
      <c r="C1736" s="412" t="s">
        <v>3229</v>
      </c>
      <c r="D1736" s="507" t="s">
        <v>1151</v>
      </c>
      <c r="E1736" s="511">
        <v>1300</v>
      </c>
      <c r="F1736" s="512">
        <v>45578135</v>
      </c>
      <c r="G1736" s="507" t="s">
        <v>3793</v>
      </c>
      <c r="H1736" s="507" t="s">
        <v>1151</v>
      </c>
      <c r="I1736" s="509"/>
      <c r="J1736" s="509"/>
      <c r="K1736" s="411">
        <v>2</v>
      </c>
      <c r="L1736" s="512">
        <v>12</v>
      </c>
      <c r="M1736" s="363">
        <v>15600</v>
      </c>
      <c r="N1736" s="412">
        <v>2</v>
      </c>
      <c r="O1736" s="512">
        <v>8</v>
      </c>
      <c r="P1736" s="418">
        <v>10400</v>
      </c>
    </row>
    <row r="1737" spans="1:16" ht="24" x14ac:dyDescent="0.2">
      <c r="A1737" s="408" t="s">
        <v>3533</v>
      </c>
      <c r="B1737" s="408" t="s">
        <v>1112</v>
      </c>
      <c r="C1737" s="412" t="s">
        <v>3229</v>
      </c>
      <c r="D1737" s="507" t="s">
        <v>1118</v>
      </c>
      <c r="E1737" s="511">
        <v>2000</v>
      </c>
      <c r="F1737" s="512">
        <v>45669832</v>
      </c>
      <c r="G1737" s="507" t="s">
        <v>3794</v>
      </c>
      <c r="H1737" s="507" t="s">
        <v>1118</v>
      </c>
      <c r="I1737" s="509"/>
      <c r="J1737" s="509"/>
      <c r="K1737" s="411">
        <v>2</v>
      </c>
      <c r="L1737" s="512">
        <v>12</v>
      </c>
      <c r="M1737" s="363">
        <v>24000</v>
      </c>
      <c r="N1737" s="412">
        <v>2</v>
      </c>
      <c r="O1737" s="512">
        <v>8</v>
      </c>
      <c r="P1737" s="418">
        <v>16000</v>
      </c>
    </row>
    <row r="1738" spans="1:16" ht="24" x14ac:dyDescent="0.2">
      <c r="A1738" s="408" t="s">
        <v>3533</v>
      </c>
      <c r="B1738" s="408" t="s">
        <v>1112</v>
      </c>
      <c r="C1738" s="412" t="s">
        <v>3229</v>
      </c>
      <c r="D1738" s="507" t="s">
        <v>1151</v>
      </c>
      <c r="E1738" s="511">
        <v>1300</v>
      </c>
      <c r="F1738" s="512">
        <v>45721055</v>
      </c>
      <c r="G1738" s="507" t="s">
        <v>3795</v>
      </c>
      <c r="H1738" s="507" t="s">
        <v>3101</v>
      </c>
      <c r="I1738" s="509"/>
      <c r="J1738" s="509"/>
      <c r="K1738" s="411">
        <v>1</v>
      </c>
      <c r="L1738" s="512">
        <v>1</v>
      </c>
      <c r="M1738" s="363">
        <v>1300</v>
      </c>
      <c r="N1738" s="412">
        <v>0</v>
      </c>
      <c r="O1738" s="512">
        <v>0</v>
      </c>
      <c r="P1738" s="418">
        <v>0</v>
      </c>
    </row>
    <row r="1739" spans="1:16" ht="24" x14ac:dyDescent="0.2">
      <c r="A1739" s="408" t="s">
        <v>3533</v>
      </c>
      <c r="B1739" s="408" t="s">
        <v>1112</v>
      </c>
      <c r="C1739" s="412" t="s">
        <v>3229</v>
      </c>
      <c r="D1739" s="507" t="s">
        <v>1186</v>
      </c>
      <c r="E1739" s="511">
        <v>1300</v>
      </c>
      <c r="F1739" s="512">
        <v>45725941</v>
      </c>
      <c r="G1739" s="507" t="s">
        <v>3796</v>
      </c>
      <c r="H1739" s="507" t="s">
        <v>1186</v>
      </c>
      <c r="I1739" s="509"/>
      <c r="J1739" s="509"/>
      <c r="K1739" s="411">
        <v>1</v>
      </c>
      <c r="L1739" s="512">
        <v>2</v>
      </c>
      <c r="M1739" s="363">
        <v>2600</v>
      </c>
      <c r="N1739" s="412">
        <v>1</v>
      </c>
      <c r="O1739" s="512">
        <v>8</v>
      </c>
      <c r="P1739" s="418">
        <v>10400</v>
      </c>
    </row>
    <row r="1740" spans="1:16" ht="24" x14ac:dyDescent="0.2">
      <c r="A1740" s="408" t="s">
        <v>3533</v>
      </c>
      <c r="B1740" s="408" t="s">
        <v>1112</v>
      </c>
      <c r="C1740" s="412" t="s">
        <v>3229</v>
      </c>
      <c r="D1740" s="507" t="s">
        <v>1389</v>
      </c>
      <c r="E1740" s="511">
        <v>1200</v>
      </c>
      <c r="F1740" s="512">
        <v>45753699</v>
      </c>
      <c r="G1740" s="507" t="s">
        <v>3797</v>
      </c>
      <c r="H1740" s="507" t="s">
        <v>1389</v>
      </c>
      <c r="I1740" s="509"/>
      <c r="J1740" s="509"/>
      <c r="K1740" s="411">
        <v>1</v>
      </c>
      <c r="L1740" s="512">
        <v>2</v>
      </c>
      <c r="M1740" s="363">
        <v>2400</v>
      </c>
      <c r="N1740" s="412">
        <v>1</v>
      </c>
      <c r="O1740" s="512">
        <v>8</v>
      </c>
      <c r="P1740" s="418">
        <v>9600</v>
      </c>
    </row>
    <row r="1741" spans="1:16" ht="24" x14ac:dyDescent="0.2">
      <c r="A1741" s="408" t="s">
        <v>3533</v>
      </c>
      <c r="B1741" s="408" t="s">
        <v>1112</v>
      </c>
      <c r="C1741" s="412" t="s">
        <v>3229</v>
      </c>
      <c r="D1741" s="507" t="s">
        <v>1129</v>
      </c>
      <c r="E1741" s="511">
        <v>1200</v>
      </c>
      <c r="F1741" s="512">
        <v>45856553</v>
      </c>
      <c r="G1741" s="507" t="s">
        <v>3798</v>
      </c>
      <c r="H1741" s="507" t="s">
        <v>1129</v>
      </c>
      <c r="I1741" s="509"/>
      <c r="J1741" s="509"/>
      <c r="K1741" s="411">
        <v>1</v>
      </c>
      <c r="L1741" s="512">
        <v>2</v>
      </c>
      <c r="M1741" s="363">
        <v>2400</v>
      </c>
      <c r="N1741" s="412">
        <v>1</v>
      </c>
      <c r="O1741" s="512">
        <v>7</v>
      </c>
      <c r="P1741" s="418">
        <v>8400</v>
      </c>
    </row>
    <row r="1742" spans="1:16" ht="24" x14ac:dyDescent="0.2">
      <c r="A1742" s="408" t="s">
        <v>3533</v>
      </c>
      <c r="B1742" s="408" t="s">
        <v>1112</v>
      </c>
      <c r="C1742" s="412" t="s">
        <v>3229</v>
      </c>
      <c r="D1742" s="507" t="s">
        <v>1228</v>
      </c>
      <c r="E1742" s="511">
        <v>2000</v>
      </c>
      <c r="F1742" s="512">
        <v>45880283</v>
      </c>
      <c r="G1742" s="507" t="s">
        <v>1403</v>
      </c>
      <c r="H1742" s="507" t="s">
        <v>1228</v>
      </c>
      <c r="I1742" s="509"/>
      <c r="J1742" s="509"/>
      <c r="K1742" s="411">
        <v>1</v>
      </c>
      <c r="L1742" s="512">
        <v>3</v>
      </c>
      <c r="M1742" s="363">
        <v>6000</v>
      </c>
      <c r="N1742" s="412">
        <v>1</v>
      </c>
      <c r="O1742" s="512">
        <v>8</v>
      </c>
      <c r="P1742" s="418">
        <v>16000</v>
      </c>
    </row>
    <row r="1743" spans="1:16" ht="24" x14ac:dyDescent="0.2">
      <c r="A1743" s="408" t="s">
        <v>3533</v>
      </c>
      <c r="B1743" s="408" t="s">
        <v>1112</v>
      </c>
      <c r="C1743" s="412" t="s">
        <v>3229</v>
      </c>
      <c r="D1743" s="507" t="s">
        <v>1113</v>
      </c>
      <c r="E1743" s="511">
        <v>2000</v>
      </c>
      <c r="F1743" s="512">
        <v>45881922</v>
      </c>
      <c r="G1743" s="507" t="s">
        <v>3799</v>
      </c>
      <c r="H1743" s="507" t="s">
        <v>1113</v>
      </c>
      <c r="I1743" s="509"/>
      <c r="J1743" s="509"/>
      <c r="K1743" s="411">
        <v>2</v>
      </c>
      <c r="L1743" s="512">
        <v>8</v>
      </c>
      <c r="M1743" s="363">
        <v>16000</v>
      </c>
      <c r="N1743" s="412">
        <v>0</v>
      </c>
      <c r="O1743" s="512">
        <v>0</v>
      </c>
      <c r="P1743" s="418">
        <v>0</v>
      </c>
    </row>
    <row r="1744" spans="1:16" ht="24" x14ac:dyDescent="0.2">
      <c r="A1744" s="408" t="s">
        <v>3533</v>
      </c>
      <c r="B1744" s="408" t="s">
        <v>1112</v>
      </c>
      <c r="C1744" s="412" t="s">
        <v>3229</v>
      </c>
      <c r="D1744" s="507" t="s">
        <v>1118</v>
      </c>
      <c r="E1744" s="511">
        <v>2500</v>
      </c>
      <c r="F1744" s="512">
        <v>45882167</v>
      </c>
      <c r="G1744" s="507" t="s">
        <v>3800</v>
      </c>
      <c r="H1744" s="507" t="s">
        <v>1118</v>
      </c>
      <c r="I1744" s="509"/>
      <c r="J1744" s="509"/>
      <c r="K1744" s="411">
        <v>1</v>
      </c>
      <c r="L1744" s="512">
        <v>4</v>
      </c>
      <c r="M1744" s="363">
        <v>10000</v>
      </c>
      <c r="N1744" s="412">
        <v>2</v>
      </c>
      <c r="O1744" s="512">
        <v>8</v>
      </c>
      <c r="P1744" s="418">
        <v>20000</v>
      </c>
    </row>
    <row r="1745" spans="1:16" ht="24" x14ac:dyDescent="0.2">
      <c r="A1745" s="408" t="s">
        <v>3533</v>
      </c>
      <c r="B1745" s="408" t="s">
        <v>1112</v>
      </c>
      <c r="C1745" s="412" t="s">
        <v>3229</v>
      </c>
      <c r="D1745" s="507" t="s">
        <v>1186</v>
      </c>
      <c r="E1745" s="511">
        <v>1000</v>
      </c>
      <c r="F1745" s="512">
        <v>45964677</v>
      </c>
      <c r="G1745" s="507" t="s">
        <v>3801</v>
      </c>
      <c r="H1745" s="507" t="s">
        <v>1186</v>
      </c>
      <c r="I1745" s="509"/>
      <c r="J1745" s="509"/>
      <c r="K1745" s="411">
        <v>2</v>
      </c>
      <c r="L1745" s="512">
        <v>12</v>
      </c>
      <c r="M1745" s="363">
        <v>12000</v>
      </c>
      <c r="N1745" s="412">
        <v>2</v>
      </c>
      <c r="O1745" s="512">
        <v>8</v>
      </c>
      <c r="P1745" s="418">
        <v>8000</v>
      </c>
    </row>
    <row r="1746" spans="1:16" ht="24" x14ac:dyDescent="0.2">
      <c r="A1746" s="408" t="s">
        <v>3533</v>
      </c>
      <c r="B1746" s="408" t="s">
        <v>1112</v>
      </c>
      <c r="C1746" s="412" t="s">
        <v>3229</v>
      </c>
      <c r="D1746" s="507" t="s">
        <v>1121</v>
      </c>
      <c r="E1746" s="511">
        <v>1600</v>
      </c>
      <c r="F1746" s="512">
        <v>45965028</v>
      </c>
      <c r="G1746" s="507" t="s">
        <v>3802</v>
      </c>
      <c r="H1746" s="507" t="s">
        <v>1121</v>
      </c>
      <c r="I1746" s="509"/>
      <c r="J1746" s="509"/>
      <c r="K1746" s="411">
        <v>2</v>
      </c>
      <c r="L1746" s="512">
        <v>12</v>
      </c>
      <c r="M1746" s="363">
        <v>19200</v>
      </c>
      <c r="N1746" s="412">
        <v>2</v>
      </c>
      <c r="O1746" s="512">
        <v>8</v>
      </c>
      <c r="P1746" s="418">
        <v>12800</v>
      </c>
    </row>
    <row r="1747" spans="1:16" ht="24" x14ac:dyDescent="0.2">
      <c r="A1747" s="408" t="s">
        <v>3533</v>
      </c>
      <c r="B1747" s="408" t="s">
        <v>1112</v>
      </c>
      <c r="C1747" s="412" t="s">
        <v>3229</v>
      </c>
      <c r="D1747" s="507" t="s">
        <v>844</v>
      </c>
      <c r="E1747" s="511">
        <v>3200</v>
      </c>
      <c r="F1747" s="512">
        <v>46054895</v>
      </c>
      <c r="G1747" s="507" t="s">
        <v>3803</v>
      </c>
      <c r="H1747" s="507" t="s">
        <v>844</v>
      </c>
      <c r="I1747" s="509"/>
      <c r="J1747" s="509"/>
      <c r="K1747" s="411">
        <v>1</v>
      </c>
      <c r="L1747" s="512">
        <v>1</v>
      </c>
      <c r="M1747" s="363">
        <v>3200</v>
      </c>
      <c r="N1747" s="412">
        <v>1</v>
      </c>
      <c r="O1747" s="512">
        <v>2</v>
      </c>
      <c r="P1747" s="418">
        <v>6400</v>
      </c>
    </row>
    <row r="1748" spans="1:16" ht="24" x14ac:dyDescent="0.2">
      <c r="A1748" s="408" t="s">
        <v>3533</v>
      </c>
      <c r="B1748" s="408" t="s">
        <v>1112</v>
      </c>
      <c r="C1748" s="412" t="s">
        <v>3229</v>
      </c>
      <c r="D1748" s="507" t="s">
        <v>1133</v>
      </c>
      <c r="E1748" s="511">
        <v>2200</v>
      </c>
      <c r="F1748" s="512">
        <v>46059567</v>
      </c>
      <c r="G1748" s="507" t="s">
        <v>3804</v>
      </c>
      <c r="H1748" s="507" t="s">
        <v>1133</v>
      </c>
      <c r="I1748" s="509"/>
      <c r="J1748" s="509"/>
      <c r="K1748" s="411">
        <v>1</v>
      </c>
      <c r="L1748" s="512">
        <v>3</v>
      </c>
      <c r="M1748" s="363">
        <v>6600</v>
      </c>
      <c r="N1748" s="412">
        <v>1</v>
      </c>
      <c r="O1748" s="512">
        <v>7</v>
      </c>
      <c r="P1748" s="418">
        <v>15400</v>
      </c>
    </row>
    <row r="1749" spans="1:16" ht="24" x14ac:dyDescent="0.2">
      <c r="A1749" s="408" t="s">
        <v>3533</v>
      </c>
      <c r="B1749" s="408" t="s">
        <v>1112</v>
      </c>
      <c r="C1749" s="412" t="s">
        <v>3229</v>
      </c>
      <c r="D1749" s="507" t="s">
        <v>1121</v>
      </c>
      <c r="E1749" s="511">
        <v>2500</v>
      </c>
      <c r="F1749" s="512">
        <v>46080069</v>
      </c>
      <c r="G1749" s="507" t="s">
        <v>3805</v>
      </c>
      <c r="H1749" s="507" t="s">
        <v>1121</v>
      </c>
      <c r="I1749" s="509"/>
      <c r="J1749" s="509"/>
      <c r="K1749" s="411">
        <v>1</v>
      </c>
      <c r="L1749" s="512">
        <v>3</v>
      </c>
      <c r="M1749" s="363">
        <v>7500</v>
      </c>
      <c r="N1749" s="412">
        <v>1</v>
      </c>
      <c r="O1749" s="512">
        <v>8</v>
      </c>
      <c r="P1749" s="418">
        <v>20000</v>
      </c>
    </row>
    <row r="1750" spans="1:16" ht="24" x14ac:dyDescent="0.2">
      <c r="A1750" s="408" t="s">
        <v>3533</v>
      </c>
      <c r="B1750" s="408" t="s">
        <v>1112</v>
      </c>
      <c r="C1750" s="412" t="s">
        <v>3229</v>
      </c>
      <c r="D1750" s="507" t="s">
        <v>1121</v>
      </c>
      <c r="E1750" s="511">
        <v>2500</v>
      </c>
      <c r="F1750" s="512">
        <v>46109115</v>
      </c>
      <c r="G1750" s="507" t="s">
        <v>1411</v>
      </c>
      <c r="H1750" s="507" t="s">
        <v>1121</v>
      </c>
      <c r="I1750" s="509"/>
      <c r="J1750" s="509"/>
      <c r="K1750" s="411">
        <v>0</v>
      </c>
      <c r="L1750" s="512">
        <v>0</v>
      </c>
      <c r="M1750" s="412">
        <v>0</v>
      </c>
      <c r="N1750" s="412">
        <v>1</v>
      </c>
      <c r="O1750" s="512">
        <v>3</v>
      </c>
      <c r="P1750" s="418">
        <v>7500</v>
      </c>
    </row>
    <row r="1751" spans="1:16" ht="24" x14ac:dyDescent="0.2">
      <c r="A1751" s="408" t="s">
        <v>3533</v>
      </c>
      <c r="B1751" s="408" t="s">
        <v>1112</v>
      </c>
      <c r="C1751" s="412" t="s">
        <v>3229</v>
      </c>
      <c r="D1751" s="507" t="s">
        <v>1118</v>
      </c>
      <c r="E1751" s="511">
        <v>2000</v>
      </c>
      <c r="F1751" s="512">
        <v>46139347</v>
      </c>
      <c r="G1751" s="507" t="s">
        <v>3806</v>
      </c>
      <c r="H1751" s="507" t="s">
        <v>1118</v>
      </c>
      <c r="I1751" s="509"/>
      <c r="J1751" s="509"/>
      <c r="K1751" s="411">
        <v>2</v>
      </c>
      <c r="L1751" s="512">
        <v>12</v>
      </c>
      <c r="M1751" s="363">
        <v>24000</v>
      </c>
      <c r="N1751" s="412">
        <v>1</v>
      </c>
      <c r="O1751" s="512">
        <v>8</v>
      </c>
      <c r="P1751" s="418">
        <v>16000</v>
      </c>
    </row>
    <row r="1752" spans="1:16" ht="24" x14ac:dyDescent="0.2">
      <c r="A1752" s="408" t="s">
        <v>3533</v>
      </c>
      <c r="B1752" s="408" t="s">
        <v>1112</v>
      </c>
      <c r="C1752" s="412" t="s">
        <v>3229</v>
      </c>
      <c r="D1752" s="507" t="s">
        <v>1118</v>
      </c>
      <c r="E1752" s="511">
        <v>2000</v>
      </c>
      <c r="F1752" s="512">
        <v>46186251</v>
      </c>
      <c r="G1752" s="507" t="s">
        <v>3807</v>
      </c>
      <c r="H1752" s="507" t="s">
        <v>1118</v>
      </c>
      <c r="I1752" s="509"/>
      <c r="J1752" s="509"/>
      <c r="K1752" s="411">
        <v>2</v>
      </c>
      <c r="L1752" s="512">
        <v>12</v>
      </c>
      <c r="M1752" s="363">
        <v>24000</v>
      </c>
      <c r="N1752" s="412">
        <v>1</v>
      </c>
      <c r="O1752" s="512">
        <v>4</v>
      </c>
      <c r="P1752" s="418">
        <v>8000</v>
      </c>
    </row>
    <row r="1753" spans="1:16" ht="24" x14ac:dyDescent="0.2">
      <c r="A1753" s="408" t="s">
        <v>3533</v>
      </c>
      <c r="B1753" s="408" t="s">
        <v>1112</v>
      </c>
      <c r="C1753" s="412" t="s">
        <v>3229</v>
      </c>
      <c r="D1753" s="507" t="s">
        <v>1121</v>
      </c>
      <c r="E1753" s="511">
        <v>2200</v>
      </c>
      <c r="F1753" s="512">
        <v>46223634</v>
      </c>
      <c r="G1753" s="507" t="s">
        <v>3808</v>
      </c>
      <c r="H1753" s="507" t="s">
        <v>1121</v>
      </c>
      <c r="I1753" s="509"/>
      <c r="J1753" s="509"/>
      <c r="K1753" s="411">
        <v>0</v>
      </c>
      <c r="L1753" s="512">
        <v>0</v>
      </c>
      <c r="M1753" s="412">
        <v>0</v>
      </c>
      <c r="N1753" s="412">
        <v>1</v>
      </c>
      <c r="O1753" s="512">
        <v>1</v>
      </c>
      <c r="P1753" s="418">
        <v>2200</v>
      </c>
    </row>
    <row r="1754" spans="1:16" ht="24" x14ac:dyDescent="0.2">
      <c r="A1754" s="408" t="s">
        <v>3533</v>
      </c>
      <c r="B1754" s="408" t="s">
        <v>1112</v>
      </c>
      <c r="C1754" s="412" t="s">
        <v>3229</v>
      </c>
      <c r="D1754" s="507" t="s">
        <v>1154</v>
      </c>
      <c r="E1754" s="511">
        <v>2000</v>
      </c>
      <c r="F1754" s="512">
        <v>46230343</v>
      </c>
      <c r="G1754" s="507" t="s">
        <v>3809</v>
      </c>
      <c r="H1754" s="507" t="s">
        <v>1154</v>
      </c>
      <c r="I1754" s="509"/>
      <c r="J1754" s="509"/>
      <c r="K1754" s="411">
        <v>1</v>
      </c>
      <c r="L1754" s="512">
        <v>2</v>
      </c>
      <c r="M1754" s="363">
        <v>4000</v>
      </c>
      <c r="N1754" s="412">
        <v>0</v>
      </c>
      <c r="O1754" s="512">
        <v>0</v>
      </c>
      <c r="P1754" s="418">
        <v>0</v>
      </c>
    </row>
    <row r="1755" spans="1:16" ht="24" x14ac:dyDescent="0.2">
      <c r="A1755" s="408" t="s">
        <v>3533</v>
      </c>
      <c r="B1755" s="408" t="s">
        <v>1112</v>
      </c>
      <c r="C1755" s="412" t="s">
        <v>3229</v>
      </c>
      <c r="D1755" s="507" t="s">
        <v>1193</v>
      </c>
      <c r="E1755" s="511">
        <v>1000</v>
      </c>
      <c r="F1755" s="512">
        <v>46269105</v>
      </c>
      <c r="G1755" s="507" t="s">
        <v>3810</v>
      </c>
      <c r="H1755" s="507" t="s">
        <v>1193</v>
      </c>
      <c r="I1755" s="509"/>
      <c r="J1755" s="509"/>
      <c r="K1755" s="411">
        <v>1</v>
      </c>
      <c r="L1755" s="512">
        <v>2</v>
      </c>
      <c r="M1755" s="363">
        <v>2000</v>
      </c>
      <c r="N1755" s="412">
        <v>1</v>
      </c>
      <c r="O1755" s="512">
        <v>7</v>
      </c>
      <c r="P1755" s="418">
        <v>7000</v>
      </c>
    </row>
    <row r="1756" spans="1:16" ht="24" x14ac:dyDescent="0.2">
      <c r="A1756" s="408" t="s">
        <v>3533</v>
      </c>
      <c r="B1756" s="408" t="s">
        <v>1112</v>
      </c>
      <c r="C1756" s="412" t="s">
        <v>3229</v>
      </c>
      <c r="D1756" s="507" t="s">
        <v>1145</v>
      </c>
      <c r="E1756" s="511">
        <v>1800</v>
      </c>
      <c r="F1756" s="512">
        <v>46373936</v>
      </c>
      <c r="G1756" s="507" t="s">
        <v>3811</v>
      </c>
      <c r="H1756" s="507" t="s">
        <v>1145</v>
      </c>
      <c r="I1756" s="509"/>
      <c r="J1756" s="509"/>
      <c r="K1756" s="411">
        <v>2</v>
      </c>
      <c r="L1756" s="512">
        <v>12</v>
      </c>
      <c r="M1756" s="363">
        <v>21600</v>
      </c>
      <c r="N1756" s="412">
        <v>1</v>
      </c>
      <c r="O1756" s="512">
        <v>8</v>
      </c>
      <c r="P1756" s="418">
        <v>14400</v>
      </c>
    </row>
    <row r="1757" spans="1:16" ht="24" x14ac:dyDescent="0.2">
      <c r="A1757" s="408" t="s">
        <v>3533</v>
      </c>
      <c r="B1757" s="408" t="s">
        <v>1112</v>
      </c>
      <c r="C1757" s="412" t="s">
        <v>3229</v>
      </c>
      <c r="D1757" s="507" t="s">
        <v>844</v>
      </c>
      <c r="E1757" s="511">
        <v>6500</v>
      </c>
      <c r="F1757" s="512">
        <v>46439693</v>
      </c>
      <c r="G1757" s="507" t="s">
        <v>3812</v>
      </c>
      <c r="H1757" s="507" t="s">
        <v>844</v>
      </c>
      <c r="I1757" s="509"/>
      <c r="J1757" s="509"/>
      <c r="K1757" s="411">
        <v>0</v>
      </c>
      <c r="L1757" s="512">
        <v>0</v>
      </c>
      <c r="M1757" s="412">
        <v>0</v>
      </c>
      <c r="N1757" s="412">
        <v>1</v>
      </c>
      <c r="O1757" s="512">
        <v>1</v>
      </c>
      <c r="P1757" s="418">
        <v>6500</v>
      </c>
    </row>
    <row r="1758" spans="1:16" ht="24" x14ac:dyDescent="0.2">
      <c r="A1758" s="408" t="s">
        <v>3533</v>
      </c>
      <c r="B1758" s="408" t="s">
        <v>1112</v>
      </c>
      <c r="C1758" s="412" t="s">
        <v>3229</v>
      </c>
      <c r="D1758" s="507" t="s">
        <v>1270</v>
      </c>
      <c r="E1758" s="511">
        <v>1500</v>
      </c>
      <c r="F1758" s="512">
        <v>46513702</v>
      </c>
      <c r="G1758" s="507" t="s">
        <v>3813</v>
      </c>
      <c r="H1758" s="507" t="s">
        <v>1270</v>
      </c>
      <c r="I1758" s="509"/>
      <c r="J1758" s="509"/>
      <c r="K1758" s="411">
        <v>0</v>
      </c>
      <c r="L1758" s="512">
        <v>0</v>
      </c>
      <c r="M1758" s="412">
        <v>0</v>
      </c>
      <c r="N1758" s="412">
        <v>1</v>
      </c>
      <c r="O1758" s="512">
        <v>1</v>
      </c>
      <c r="P1758" s="418">
        <v>1500</v>
      </c>
    </row>
    <row r="1759" spans="1:16" ht="24" x14ac:dyDescent="0.2">
      <c r="A1759" s="408" t="s">
        <v>3533</v>
      </c>
      <c r="B1759" s="408" t="s">
        <v>1112</v>
      </c>
      <c r="C1759" s="412" t="s">
        <v>3229</v>
      </c>
      <c r="D1759" s="507" t="s">
        <v>1118</v>
      </c>
      <c r="E1759" s="511">
        <v>2500</v>
      </c>
      <c r="F1759" s="512">
        <v>46562797</v>
      </c>
      <c r="G1759" s="507" t="s">
        <v>3814</v>
      </c>
      <c r="H1759" s="507" t="s">
        <v>1118</v>
      </c>
      <c r="I1759" s="509"/>
      <c r="J1759" s="509"/>
      <c r="K1759" s="411">
        <v>2</v>
      </c>
      <c r="L1759" s="512">
        <v>10</v>
      </c>
      <c r="M1759" s="363">
        <v>25000</v>
      </c>
      <c r="N1759" s="412">
        <v>2</v>
      </c>
      <c r="O1759" s="512">
        <v>8</v>
      </c>
      <c r="P1759" s="418">
        <v>20000</v>
      </c>
    </row>
    <row r="1760" spans="1:16" ht="24" x14ac:dyDescent="0.2">
      <c r="A1760" s="408" t="s">
        <v>3533</v>
      </c>
      <c r="B1760" s="408" t="s">
        <v>1112</v>
      </c>
      <c r="C1760" s="412" t="s">
        <v>3229</v>
      </c>
      <c r="D1760" s="507" t="s">
        <v>1389</v>
      </c>
      <c r="E1760" s="511">
        <v>1000</v>
      </c>
      <c r="F1760" s="512">
        <v>46614271</v>
      </c>
      <c r="G1760" s="507" t="s">
        <v>3815</v>
      </c>
      <c r="H1760" s="507" t="s">
        <v>1389</v>
      </c>
      <c r="I1760" s="509"/>
      <c r="J1760" s="509"/>
      <c r="K1760" s="411">
        <v>0</v>
      </c>
      <c r="L1760" s="512">
        <v>0</v>
      </c>
      <c r="M1760" s="412">
        <v>0</v>
      </c>
      <c r="N1760" s="412">
        <v>1</v>
      </c>
      <c r="O1760" s="512">
        <v>5</v>
      </c>
      <c r="P1760" s="418">
        <v>5000</v>
      </c>
    </row>
    <row r="1761" spans="1:16" ht="24" x14ac:dyDescent="0.2">
      <c r="A1761" s="408" t="s">
        <v>3533</v>
      </c>
      <c r="B1761" s="408" t="s">
        <v>1112</v>
      </c>
      <c r="C1761" s="412" t="s">
        <v>3229</v>
      </c>
      <c r="D1761" s="507" t="s">
        <v>1121</v>
      </c>
      <c r="E1761" s="511">
        <v>2200</v>
      </c>
      <c r="F1761" s="512">
        <v>46679213</v>
      </c>
      <c r="G1761" s="507" t="s">
        <v>3816</v>
      </c>
      <c r="H1761" s="507" t="s">
        <v>1121</v>
      </c>
      <c r="I1761" s="509"/>
      <c r="J1761" s="509"/>
      <c r="K1761" s="411">
        <v>0</v>
      </c>
      <c r="L1761" s="512">
        <v>0</v>
      </c>
      <c r="M1761" s="412">
        <v>0</v>
      </c>
      <c r="N1761" s="412">
        <v>1</v>
      </c>
      <c r="O1761" s="512">
        <v>1</v>
      </c>
      <c r="P1761" s="418">
        <v>2200</v>
      </c>
    </row>
    <row r="1762" spans="1:16" ht="24" x14ac:dyDescent="0.2">
      <c r="A1762" s="408" t="s">
        <v>3533</v>
      </c>
      <c r="B1762" s="408" t="s">
        <v>1112</v>
      </c>
      <c r="C1762" s="412" t="s">
        <v>3229</v>
      </c>
      <c r="D1762" s="507" t="s">
        <v>1138</v>
      </c>
      <c r="E1762" s="511">
        <v>2000</v>
      </c>
      <c r="F1762" s="512">
        <v>46691460</v>
      </c>
      <c r="G1762" s="507" t="s">
        <v>3817</v>
      </c>
      <c r="H1762" s="507" t="s">
        <v>1138</v>
      </c>
      <c r="I1762" s="509"/>
      <c r="J1762" s="509"/>
      <c r="K1762" s="411">
        <v>0</v>
      </c>
      <c r="L1762" s="512">
        <v>0</v>
      </c>
      <c r="M1762" s="412">
        <v>0</v>
      </c>
      <c r="N1762" s="412">
        <v>1</v>
      </c>
      <c r="O1762" s="512">
        <v>2</v>
      </c>
      <c r="P1762" s="418">
        <v>4000</v>
      </c>
    </row>
    <row r="1763" spans="1:16" ht="24" x14ac:dyDescent="0.2">
      <c r="A1763" s="408" t="s">
        <v>3533</v>
      </c>
      <c r="B1763" s="408" t="s">
        <v>1112</v>
      </c>
      <c r="C1763" s="412" t="s">
        <v>3229</v>
      </c>
      <c r="D1763" s="507" t="s">
        <v>1118</v>
      </c>
      <c r="E1763" s="511">
        <v>2200</v>
      </c>
      <c r="F1763" s="512">
        <v>46731117</v>
      </c>
      <c r="G1763" s="507" t="s">
        <v>3818</v>
      </c>
      <c r="H1763" s="507" t="s">
        <v>1118</v>
      </c>
      <c r="I1763" s="509"/>
      <c r="J1763" s="509"/>
      <c r="K1763" s="411">
        <v>1</v>
      </c>
      <c r="L1763" s="512">
        <v>3</v>
      </c>
      <c r="M1763" s="363">
        <v>6600</v>
      </c>
      <c r="N1763" s="412">
        <v>0</v>
      </c>
      <c r="O1763" s="512">
        <v>0</v>
      </c>
      <c r="P1763" s="418">
        <v>0</v>
      </c>
    </row>
    <row r="1764" spans="1:16" ht="24" x14ac:dyDescent="0.2">
      <c r="A1764" s="408" t="s">
        <v>3533</v>
      </c>
      <c r="B1764" s="408" t="s">
        <v>1112</v>
      </c>
      <c r="C1764" s="412" t="s">
        <v>3229</v>
      </c>
      <c r="D1764" s="507" t="s">
        <v>1113</v>
      </c>
      <c r="E1764" s="511">
        <v>2000</v>
      </c>
      <c r="F1764" s="512">
        <v>46742218</v>
      </c>
      <c r="G1764" s="507" t="s">
        <v>3819</v>
      </c>
      <c r="H1764" s="507" t="s">
        <v>1113</v>
      </c>
      <c r="I1764" s="509"/>
      <c r="J1764" s="509"/>
      <c r="K1764" s="411">
        <v>0</v>
      </c>
      <c r="L1764" s="512">
        <v>0</v>
      </c>
      <c r="M1764" s="412">
        <v>0</v>
      </c>
      <c r="N1764" s="412">
        <v>1</v>
      </c>
      <c r="O1764" s="512">
        <v>6</v>
      </c>
      <c r="P1764" s="418">
        <v>12000</v>
      </c>
    </row>
    <row r="1765" spans="1:16" ht="24" x14ac:dyDescent="0.2">
      <c r="A1765" s="408" t="s">
        <v>3533</v>
      </c>
      <c r="B1765" s="408" t="s">
        <v>1112</v>
      </c>
      <c r="C1765" s="412" t="s">
        <v>3229</v>
      </c>
      <c r="D1765" s="507" t="s">
        <v>1138</v>
      </c>
      <c r="E1765" s="511">
        <v>2200</v>
      </c>
      <c r="F1765" s="512">
        <v>46785912</v>
      </c>
      <c r="G1765" s="507" t="s">
        <v>3820</v>
      </c>
      <c r="H1765" s="507" t="s">
        <v>1138</v>
      </c>
      <c r="I1765" s="509"/>
      <c r="J1765" s="509"/>
      <c r="K1765" s="411">
        <v>2</v>
      </c>
      <c r="L1765" s="512">
        <v>4</v>
      </c>
      <c r="M1765" s="363">
        <v>8800</v>
      </c>
      <c r="N1765" s="412">
        <v>1</v>
      </c>
      <c r="O1765" s="512">
        <v>3</v>
      </c>
      <c r="P1765" s="418">
        <v>6600</v>
      </c>
    </row>
    <row r="1766" spans="1:16" ht="24" x14ac:dyDescent="0.2">
      <c r="A1766" s="408" t="s">
        <v>3533</v>
      </c>
      <c r="B1766" s="408" t="s">
        <v>1112</v>
      </c>
      <c r="C1766" s="412" t="s">
        <v>3229</v>
      </c>
      <c r="D1766" s="507" t="s">
        <v>1829</v>
      </c>
      <c r="E1766" s="511">
        <v>1800</v>
      </c>
      <c r="F1766" s="512">
        <v>46805972</v>
      </c>
      <c r="G1766" s="507" t="s">
        <v>3821</v>
      </c>
      <c r="H1766" s="507" t="s">
        <v>1829</v>
      </c>
      <c r="I1766" s="509"/>
      <c r="J1766" s="509"/>
      <c r="K1766" s="411">
        <v>0</v>
      </c>
      <c r="L1766" s="512">
        <v>0</v>
      </c>
      <c r="M1766" s="412">
        <v>0</v>
      </c>
      <c r="N1766" s="412">
        <v>1</v>
      </c>
      <c r="O1766" s="512">
        <v>5</v>
      </c>
      <c r="P1766" s="418">
        <v>9000</v>
      </c>
    </row>
    <row r="1767" spans="1:16" ht="24" x14ac:dyDescent="0.2">
      <c r="A1767" s="408" t="s">
        <v>3533</v>
      </c>
      <c r="B1767" s="408" t="s">
        <v>1112</v>
      </c>
      <c r="C1767" s="412" t="s">
        <v>3229</v>
      </c>
      <c r="D1767" s="507" t="s">
        <v>1118</v>
      </c>
      <c r="E1767" s="511">
        <v>2200</v>
      </c>
      <c r="F1767" s="512">
        <v>46821192</v>
      </c>
      <c r="G1767" s="507" t="s">
        <v>3822</v>
      </c>
      <c r="H1767" s="507" t="s">
        <v>1118</v>
      </c>
      <c r="I1767" s="509"/>
      <c r="J1767" s="509"/>
      <c r="K1767" s="411">
        <v>0</v>
      </c>
      <c r="L1767" s="512">
        <v>0</v>
      </c>
      <c r="M1767" s="412">
        <v>0</v>
      </c>
      <c r="N1767" s="412">
        <v>1</v>
      </c>
      <c r="O1767" s="512">
        <v>1</v>
      </c>
      <c r="P1767" s="418">
        <v>2200</v>
      </c>
    </row>
    <row r="1768" spans="1:16" ht="24" x14ac:dyDescent="0.2">
      <c r="A1768" s="408" t="s">
        <v>3533</v>
      </c>
      <c r="B1768" s="408" t="s">
        <v>1112</v>
      </c>
      <c r="C1768" s="412" t="s">
        <v>3229</v>
      </c>
      <c r="D1768" s="507" t="s">
        <v>1118</v>
      </c>
      <c r="E1768" s="511">
        <v>2500</v>
      </c>
      <c r="F1768" s="512">
        <v>46834517</v>
      </c>
      <c r="G1768" s="507" t="s">
        <v>3823</v>
      </c>
      <c r="H1768" s="507" t="s">
        <v>1118</v>
      </c>
      <c r="I1768" s="509"/>
      <c r="J1768" s="509"/>
      <c r="K1768" s="411">
        <v>0</v>
      </c>
      <c r="L1768" s="512">
        <v>0</v>
      </c>
      <c r="M1768" s="412">
        <v>0</v>
      </c>
      <c r="N1768" s="412">
        <v>1</v>
      </c>
      <c r="O1768" s="512">
        <v>2</v>
      </c>
      <c r="P1768" s="418">
        <v>5000</v>
      </c>
    </row>
    <row r="1769" spans="1:16" ht="24" x14ac:dyDescent="0.2">
      <c r="A1769" s="408" t="s">
        <v>3533</v>
      </c>
      <c r="B1769" s="408" t="s">
        <v>1112</v>
      </c>
      <c r="C1769" s="412" t="s">
        <v>3229</v>
      </c>
      <c r="D1769" s="507" t="s">
        <v>1118</v>
      </c>
      <c r="E1769" s="511">
        <v>2000</v>
      </c>
      <c r="F1769" s="512">
        <v>46852820</v>
      </c>
      <c r="G1769" s="507" t="s">
        <v>3824</v>
      </c>
      <c r="H1769" s="507" t="s">
        <v>1118</v>
      </c>
      <c r="I1769" s="509"/>
      <c r="J1769" s="509"/>
      <c r="K1769" s="411">
        <v>0</v>
      </c>
      <c r="L1769" s="512">
        <v>0</v>
      </c>
      <c r="M1769" s="412">
        <v>0</v>
      </c>
      <c r="N1769" s="412">
        <v>1</v>
      </c>
      <c r="O1769" s="512">
        <v>1</v>
      </c>
      <c r="P1769" s="418">
        <v>2000</v>
      </c>
    </row>
    <row r="1770" spans="1:16" ht="24" x14ac:dyDescent="0.2">
      <c r="A1770" s="408" t="s">
        <v>3533</v>
      </c>
      <c r="B1770" s="408" t="s">
        <v>1112</v>
      </c>
      <c r="C1770" s="412" t="s">
        <v>3229</v>
      </c>
      <c r="D1770" s="507" t="s">
        <v>1154</v>
      </c>
      <c r="E1770" s="511">
        <v>2200</v>
      </c>
      <c r="F1770" s="512">
        <v>46874560</v>
      </c>
      <c r="G1770" s="507" t="s">
        <v>3825</v>
      </c>
      <c r="H1770" s="507" t="s">
        <v>1154</v>
      </c>
      <c r="I1770" s="509"/>
      <c r="J1770" s="509"/>
      <c r="K1770" s="411">
        <v>1</v>
      </c>
      <c r="L1770" s="512">
        <v>4</v>
      </c>
      <c r="M1770" s="363">
        <v>8800</v>
      </c>
      <c r="N1770" s="412">
        <v>1</v>
      </c>
      <c r="O1770" s="512">
        <v>7</v>
      </c>
      <c r="P1770" s="418">
        <v>15400</v>
      </c>
    </row>
    <row r="1771" spans="1:16" ht="24" x14ac:dyDescent="0.2">
      <c r="A1771" s="408" t="s">
        <v>3533</v>
      </c>
      <c r="B1771" s="408" t="s">
        <v>1112</v>
      </c>
      <c r="C1771" s="412" t="s">
        <v>3229</v>
      </c>
      <c r="D1771" s="507" t="s">
        <v>1138</v>
      </c>
      <c r="E1771" s="511">
        <v>2200</v>
      </c>
      <c r="F1771" s="512">
        <v>46977025</v>
      </c>
      <c r="G1771" s="507" t="s">
        <v>3826</v>
      </c>
      <c r="H1771" s="507" t="s">
        <v>1138</v>
      </c>
      <c r="I1771" s="509"/>
      <c r="J1771" s="509"/>
      <c r="K1771" s="411">
        <v>0</v>
      </c>
      <c r="L1771" s="512">
        <v>0</v>
      </c>
      <c r="M1771" s="412">
        <v>0</v>
      </c>
      <c r="N1771" s="412">
        <v>1</v>
      </c>
      <c r="O1771" s="512">
        <v>4</v>
      </c>
      <c r="P1771" s="418">
        <v>8800</v>
      </c>
    </row>
    <row r="1772" spans="1:16" ht="24" x14ac:dyDescent="0.2">
      <c r="A1772" s="408" t="s">
        <v>3533</v>
      </c>
      <c r="B1772" s="408" t="s">
        <v>1112</v>
      </c>
      <c r="C1772" s="412" t="s">
        <v>3229</v>
      </c>
      <c r="D1772" s="507" t="s">
        <v>1151</v>
      </c>
      <c r="E1772" s="511">
        <v>1300</v>
      </c>
      <c r="F1772" s="512">
        <v>47003456</v>
      </c>
      <c r="G1772" s="507" t="s">
        <v>3827</v>
      </c>
      <c r="H1772" s="507" t="s">
        <v>1151</v>
      </c>
      <c r="I1772" s="509"/>
      <c r="J1772" s="509"/>
      <c r="K1772" s="411">
        <v>1</v>
      </c>
      <c r="L1772" s="512">
        <v>3</v>
      </c>
      <c r="M1772" s="363">
        <v>3900</v>
      </c>
      <c r="N1772" s="412">
        <v>2</v>
      </c>
      <c r="O1772" s="512">
        <v>8</v>
      </c>
      <c r="P1772" s="418">
        <v>10400</v>
      </c>
    </row>
    <row r="1773" spans="1:16" ht="24" x14ac:dyDescent="0.2">
      <c r="A1773" s="408" t="s">
        <v>3533</v>
      </c>
      <c r="B1773" s="408" t="s">
        <v>1112</v>
      </c>
      <c r="C1773" s="412" t="s">
        <v>3229</v>
      </c>
      <c r="D1773" s="507" t="s">
        <v>2957</v>
      </c>
      <c r="E1773" s="511">
        <v>1500</v>
      </c>
      <c r="F1773" s="512">
        <v>47025075</v>
      </c>
      <c r="G1773" s="507" t="s">
        <v>3828</v>
      </c>
      <c r="H1773" s="507" t="s">
        <v>2957</v>
      </c>
      <c r="I1773" s="509"/>
      <c r="J1773" s="509"/>
      <c r="K1773" s="411">
        <v>1</v>
      </c>
      <c r="L1773" s="512">
        <v>3</v>
      </c>
      <c r="M1773" s="363">
        <v>4500</v>
      </c>
      <c r="N1773" s="412">
        <v>2</v>
      </c>
      <c r="O1773" s="512">
        <v>8</v>
      </c>
      <c r="P1773" s="418">
        <v>12000</v>
      </c>
    </row>
    <row r="1774" spans="1:16" ht="36" x14ac:dyDescent="0.2">
      <c r="A1774" s="408" t="s">
        <v>3533</v>
      </c>
      <c r="B1774" s="408" t="s">
        <v>1112</v>
      </c>
      <c r="C1774" s="412" t="s">
        <v>3229</v>
      </c>
      <c r="D1774" s="507" t="s">
        <v>1113</v>
      </c>
      <c r="E1774" s="511">
        <v>2000</v>
      </c>
      <c r="F1774" s="512">
        <v>47027610</v>
      </c>
      <c r="G1774" s="507" t="s">
        <v>3829</v>
      </c>
      <c r="H1774" s="507" t="s">
        <v>1113</v>
      </c>
      <c r="I1774" s="509"/>
      <c r="J1774" s="509"/>
      <c r="K1774" s="411">
        <v>2</v>
      </c>
      <c r="L1774" s="512">
        <v>6</v>
      </c>
      <c r="M1774" s="363">
        <v>12000</v>
      </c>
      <c r="N1774" s="412">
        <v>0</v>
      </c>
      <c r="O1774" s="512">
        <v>0</v>
      </c>
      <c r="P1774" s="418">
        <v>0</v>
      </c>
    </row>
    <row r="1775" spans="1:16" ht="24" x14ac:dyDescent="0.2">
      <c r="A1775" s="408" t="s">
        <v>3533</v>
      </c>
      <c r="B1775" s="408" t="s">
        <v>1112</v>
      </c>
      <c r="C1775" s="412" t="s">
        <v>3229</v>
      </c>
      <c r="D1775" s="507" t="s">
        <v>844</v>
      </c>
      <c r="E1775" s="511">
        <v>6370</v>
      </c>
      <c r="F1775" s="512">
        <v>47029205</v>
      </c>
      <c r="G1775" s="507" t="s">
        <v>1737</v>
      </c>
      <c r="H1775" s="507" t="s">
        <v>844</v>
      </c>
      <c r="I1775" s="509"/>
      <c r="J1775" s="509"/>
      <c r="K1775" s="411">
        <v>0</v>
      </c>
      <c r="L1775" s="512">
        <v>0</v>
      </c>
      <c r="M1775" s="412">
        <v>0</v>
      </c>
      <c r="N1775" s="412">
        <v>1</v>
      </c>
      <c r="O1775" s="512">
        <v>4</v>
      </c>
      <c r="P1775" s="418">
        <v>25480</v>
      </c>
    </row>
    <row r="1776" spans="1:16" ht="24" x14ac:dyDescent="0.2">
      <c r="A1776" s="408" t="s">
        <v>3533</v>
      </c>
      <c r="B1776" s="408" t="s">
        <v>1112</v>
      </c>
      <c r="C1776" s="412" t="s">
        <v>3229</v>
      </c>
      <c r="D1776" s="507" t="s">
        <v>1129</v>
      </c>
      <c r="E1776" s="511">
        <v>1200</v>
      </c>
      <c r="F1776" s="512">
        <v>47029847</v>
      </c>
      <c r="G1776" s="507" t="s">
        <v>3830</v>
      </c>
      <c r="H1776" s="507" t="s">
        <v>1129</v>
      </c>
      <c r="I1776" s="509"/>
      <c r="J1776" s="509"/>
      <c r="K1776" s="411">
        <v>1</v>
      </c>
      <c r="L1776" s="512">
        <v>1</v>
      </c>
      <c r="M1776" s="363">
        <v>1200</v>
      </c>
      <c r="N1776" s="412">
        <v>0</v>
      </c>
      <c r="O1776" s="512">
        <v>0</v>
      </c>
      <c r="P1776" s="418">
        <v>0</v>
      </c>
    </row>
    <row r="1777" spans="1:16" ht="24" x14ac:dyDescent="0.2">
      <c r="A1777" s="408" t="s">
        <v>3533</v>
      </c>
      <c r="B1777" s="408" t="s">
        <v>1112</v>
      </c>
      <c r="C1777" s="412" t="s">
        <v>3229</v>
      </c>
      <c r="D1777" s="507" t="s">
        <v>1133</v>
      </c>
      <c r="E1777" s="511">
        <v>2200</v>
      </c>
      <c r="F1777" s="512">
        <v>47051884</v>
      </c>
      <c r="G1777" s="507" t="s">
        <v>3831</v>
      </c>
      <c r="H1777" s="507" t="s">
        <v>1133</v>
      </c>
      <c r="I1777" s="509"/>
      <c r="J1777" s="509"/>
      <c r="K1777" s="411">
        <v>0</v>
      </c>
      <c r="L1777" s="512">
        <v>0</v>
      </c>
      <c r="M1777" s="412">
        <v>0</v>
      </c>
      <c r="N1777" s="412">
        <v>1</v>
      </c>
      <c r="O1777" s="512">
        <v>1</v>
      </c>
      <c r="P1777" s="418">
        <v>2200</v>
      </c>
    </row>
    <row r="1778" spans="1:16" ht="24" x14ac:dyDescent="0.2">
      <c r="A1778" s="408" t="s">
        <v>3533</v>
      </c>
      <c r="B1778" s="408" t="s">
        <v>1112</v>
      </c>
      <c r="C1778" s="412" t="s">
        <v>3229</v>
      </c>
      <c r="D1778" s="507" t="s">
        <v>1118</v>
      </c>
      <c r="E1778" s="511">
        <v>2000</v>
      </c>
      <c r="F1778" s="512">
        <v>47064968</v>
      </c>
      <c r="G1778" s="507" t="s">
        <v>3832</v>
      </c>
      <c r="H1778" s="507" t="s">
        <v>1118</v>
      </c>
      <c r="I1778" s="509"/>
      <c r="J1778" s="509"/>
      <c r="K1778" s="411">
        <v>0</v>
      </c>
      <c r="L1778" s="512">
        <v>0</v>
      </c>
      <c r="M1778" s="412">
        <v>0</v>
      </c>
      <c r="N1778" s="412">
        <v>2</v>
      </c>
      <c r="O1778" s="512">
        <v>4</v>
      </c>
      <c r="P1778" s="418">
        <v>8000</v>
      </c>
    </row>
    <row r="1779" spans="1:16" ht="24" x14ac:dyDescent="0.2">
      <c r="A1779" s="408" t="s">
        <v>3533</v>
      </c>
      <c r="B1779" s="408" t="s">
        <v>1112</v>
      </c>
      <c r="C1779" s="412" t="s">
        <v>3229</v>
      </c>
      <c r="D1779" s="507" t="s">
        <v>1228</v>
      </c>
      <c r="E1779" s="511">
        <v>2000</v>
      </c>
      <c r="F1779" s="512">
        <v>47091517</v>
      </c>
      <c r="G1779" s="507" t="s">
        <v>3833</v>
      </c>
      <c r="H1779" s="507" t="s">
        <v>1228</v>
      </c>
      <c r="I1779" s="509"/>
      <c r="J1779" s="509"/>
      <c r="K1779" s="411">
        <v>1</v>
      </c>
      <c r="L1779" s="512">
        <v>3</v>
      </c>
      <c r="M1779" s="363">
        <v>6000</v>
      </c>
      <c r="N1779" s="412">
        <v>2</v>
      </c>
      <c r="O1779" s="512">
        <v>8</v>
      </c>
      <c r="P1779" s="418">
        <v>16000</v>
      </c>
    </row>
    <row r="1780" spans="1:16" ht="24" x14ac:dyDescent="0.2">
      <c r="A1780" s="408" t="s">
        <v>3533</v>
      </c>
      <c r="B1780" s="408" t="s">
        <v>1112</v>
      </c>
      <c r="C1780" s="412" t="s">
        <v>3229</v>
      </c>
      <c r="D1780" s="507" t="s">
        <v>1177</v>
      </c>
      <c r="E1780" s="511">
        <v>1000</v>
      </c>
      <c r="F1780" s="512">
        <v>47157331</v>
      </c>
      <c r="G1780" s="507" t="s">
        <v>3834</v>
      </c>
      <c r="H1780" s="507" t="s">
        <v>1177</v>
      </c>
      <c r="I1780" s="509"/>
      <c r="J1780" s="509"/>
      <c r="K1780" s="411">
        <v>2</v>
      </c>
      <c r="L1780" s="512">
        <v>12</v>
      </c>
      <c r="M1780" s="363">
        <v>12000</v>
      </c>
      <c r="N1780" s="412">
        <v>2</v>
      </c>
      <c r="O1780" s="512">
        <v>8</v>
      </c>
      <c r="P1780" s="418">
        <v>8000</v>
      </c>
    </row>
    <row r="1781" spans="1:16" ht="24" x14ac:dyDescent="0.2">
      <c r="A1781" s="408" t="s">
        <v>3533</v>
      </c>
      <c r="B1781" s="408" t="s">
        <v>1112</v>
      </c>
      <c r="C1781" s="412" t="s">
        <v>3229</v>
      </c>
      <c r="D1781" s="507" t="s">
        <v>1121</v>
      </c>
      <c r="E1781" s="511">
        <v>2500</v>
      </c>
      <c r="F1781" s="512">
        <v>47164278</v>
      </c>
      <c r="G1781" s="507" t="s">
        <v>3835</v>
      </c>
      <c r="H1781" s="507" t="s">
        <v>1121</v>
      </c>
      <c r="I1781" s="509"/>
      <c r="J1781" s="509"/>
      <c r="K1781" s="411">
        <v>1</v>
      </c>
      <c r="L1781" s="512">
        <v>3</v>
      </c>
      <c r="M1781" s="363">
        <v>7500</v>
      </c>
      <c r="N1781" s="412">
        <v>2</v>
      </c>
      <c r="O1781" s="512">
        <v>9</v>
      </c>
      <c r="P1781" s="418">
        <v>22500</v>
      </c>
    </row>
    <row r="1782" spans="1:16" ht="24" x14ac:dyDescent="0.2">
      <c r="A1782" s="408" t="s">
        <v>3533</v>
      </c>
      <c r="B1782" s="408" t="s">
        <v>1112</v>
      </c>
      <c r="C1782" s="412" t="s">
        <v>3229</v>
      </c>
      <c r="D1782" s="507" t="s">
        <v>1113</v>
      </c>
      <c r="E1782" s="511">
        <v>1600</v>
      </c>
      <c r="F1782" s="512">
        <v>47261354</v>
      </c>
      <c r="G1782" s="507" t="s">
        <v>3836</v>
      </c>
      <c r="H1782" s="507" t="s">
        <v>1113</v>
      </c>
      <c r="I1782" s="509"/>
      <c r="J1782" s="509"/>
      <c r="K1782" s="411">
        <v>2</v>
      </c>
      <c r="L1782" s="512">
        <v>9</v>
      </c>
      <c r="M1782" s="363">
        <v>14400</v>
      </c>
      <c r="N1782" s="412">
        <v>2</v>
      </c>
      <c r="O1782" s="512">
        <v>8</v>
      </c>
      <c r="P1782" s="418">
        <v>12800</v>
      </c>
    </row>
    <row r="1783" spans="1:16" ht="24" x14ac:dyDescent="0.2">
      <c r="A1783" s="408" t="s">
        <v>3533</v>
      </c>
      <c r="B1783" s="408" t="s">
        <v>1112</v>
      </c>
      <c r="C1783" s="412" t="s">
        <v>3229</v>
      </c>
      <c r="D1783" s="507" t="s">
        <v>1154</v>
      </c>
      <c r="E1783" s="511">
        <v>2000</v>
      </c>
      <c r="F1783" s="512">
        <v>47282025</v>
      </c>
      <c r="G1783" s="507" t="s">
        <v>3837</v>
      </c>
      <c r="H1783" s="507" t="s">
        <v>1154</v>
      </c>
      <c r="I1783" s="509"/>
      <c r="J1783" s="509"/>
      <c r="K1783" s="411">
        <v>1</v>
      </c>
      <c r="L1783" s="512">
        <v>1</v>
      </c>
      <c r="M1783" s="363">
        <v>2000</v>
      </c>
      <c r="N1783" s="412">
        <v>0</v>
      </c>
      <c r="O1783" s="512">
        <v>0</v>
      </c>
      <c r="P1783" s="418">
        <v>0</v>
      </c>
    </row>
    <row r="1784" spans="1:16" ht="36" x14ac:dyDescent="0.2">
      <c r="A1784" s="408" t="s">
        <v>3533</v>
      </c>
      <c r="B1784" s="408" t="s">
        <v>1112</v>
      </c>
      <c r="C1784" s="412" t="s">
        <v>3229</v>
      </c>
      <c r="D1784" s="507" t="s">
        <v>2758</v>
      </c>
      <c r="E1784" s="511">
        <v>1300</v>
      </c>
      <c r="F1784" s="512">
        <v>47311581</v>
      </c>
      <c r="G1784" s="507" t="s">
        <v>3838</v>
      </c>
      <c r="H1784" s="507" t="s">
        <v>2758</v>
      </c>
      <c r="I1784" s="509"/>
      <c r="J1784" s="509"/>
      <c r="K1784" s="411">
        <v>2</v>
      </c>
      <c r="L1784" s="512">
        <v>9</v>
      </c>
      <c r="M1784" s="363">
        <v>11700</v>
      </c>
      <c r="N1784" s="412">
        <v>0</v>
      </c>
      <c r="O1784" s="512">
        <v>0</v>
      </c>
      <c r="P1784" s="418">
        <v>0</v>
      </c>
    </row>
    <row r="1785" spans="1:16" ht="24" x14ac:dyDescent="0.2">
      <c r="A1785" s="408" t="s">
        <v>3533</v>
      </c>
      <c r="B1785" s="408" t="s">
        <v>1112</v>
      </c>
      <c r="C1785" s="412" t="s">
        <v>3229</v>
      </c>
      <c r="D1785" s="507" t="s">
        <v>1121</v>
      </c>
      <c r="E1785" s="511">
        <v>2200</v>
      </c>
      <c r="F1785" s="512">
        <v>47333640</v>
      </c>
      <c r="G1785" s="507" t="s">
        <v>3839</v>
      </c>
      <c r="H1785" s="507" t="s">
        <v>1121</v>
      </c>
      <c r="I1785" s="509"/>
      <c r="J1785" s="509"/>
      <c r="K1785" s="411">
        <v>0</v>
      </c>
      <c r="L1785" s="512">
        <v>0</v>
      </c>
      <c r="M1785" s="412">
        <v>0</v>
      </c>
      <c r="N1785" s="412">
        <v>1</v>
      </c>
      <c r="O1785" s="512">
        <v>1</v>
      </c>
      <c r="P1785" s="418">
        <v>2200</v>
      </c>
    </row>
    <row r="1786" spans="1:16" ht="24" x14ac:dyDescent="0.2">
      <c r="A1786" s="408" t="s">
        <v>3533</v>
      </c>
      <c r="B1786" s="408" t="s">
        <v>1112</v>
      </c>
      <c r="C1786" s="412" t="s">
        <v>3229</v>
      </c>
      <c r="D1786" s="507" t="s">
        <v>1154</v>
      </c>
      <c r="E1786" s="511">
        <v>2200</v>
      </c>
      <c r="F1786" s="512">
        <v>47338731</v>
      </c>
      <c r="G1786" s="507" t="s">
        <v>3840</v>
      </c>
      <c r="H1786" s="507" t="s">
        <v>1154</v>
      </c>
      <c r="I1786" s="509"/>
      <c r="J1786" s="509"/>
      <c r="K1786" s="411">
        <v>1</v>
      </c>
      <c r="L1786" s="512">
        <v>4</v>
      </c>
      <c r="M1786" s="363">
        <v>8800</v>
      </c>
      <c r="N1786" s="412">
        <v>2</v>
      </c>
      <c r="O1786" s="512">
        <v>8</v>
      </c>
      <c r="P1786" s="418">
        <v>17600</v>
      </c>
    </row>
    <row r="1787" spans="1:16" ht="24" x14ac:dyDescent="0.2">
      <c r="A1787" s="408" t="s">
        <v>3533</v>
      </c>
      <c r="B1787" s="408" t="s">
        <v>1112</v>
      </c>
      <c r="C1787" s="412" t="s">
        <v>3229</v>
      </c>
      <c r="D1787" s="507" t="s">
        <v>1133</v>
      </c>
      <c r="E1787" s="511">
        <v>2200</v>
      </c>
      <c r="F1787" s="512">
        <v>47424107</v>
      </c>
      <c r="G1787" s="507" t="s">
        <v>3841</v>
      </c>
      <c r="H1787" s="507" t="s">
        <v>1133</v>
      </c>
      <c r="I1787" s="509"/>
      <c r="J1787" s="509"/>
      <c r="K1787" s="411">
        <v>1</v>
      </c>
      <c r="L1787" s="512">
        <v>3</v>
      </c>
      <c r="M1787" s="363">
        <v>6600</v>
      </c>
      <c r="N1787" s="412">
        <v>2</v>
      </c>
      <c r="O1787" s="512">
        <v>8</v>
      </c>
      <c r="P1787" s="418">
        <v>17600</v>
      </c>
    </row>
    <row r="1788" spans="1:16" ht="24" x14ac:dyDescent="0.2">
      <c r="A1788" s="408" t="s">
        <v>3533</v>
      </c>
      <c r="B1788" s="408" t="s">
        <v>1112</v>
      </c>
      <c r="C1788" s="412" t="s">
        <v>3229</v>
      </c>
      <c r="D1788" s="507" t="s">
        <v>1154</v>
      </c>
      <c r="E1788" s="511">
        <v>2000</v>
      </c>
      <c r="F1788" s="512">
        <v>47428266</v>
      </c>
      <c r="G1788" s="507" t="s">
        <v>3842</v>
      </c>
      <c r="H1788" s="507" t="s">
        <v>1154</v>
      </c>
      <c r="I1788" s="509"/>
      <c r="J1788" s="509"/>
      <c r="K1788" s="411">
        <v>2</v>
      </c>
      <c r="L1788" s="512">
        <v>11</v>
      </c>
      <c r="M1788" s="363">
        <v>22000</v>
      </c>
      <c r="N1788" s="412">
        <v>2</v>
      </c>
      <c r="O1788" s="512">
        <v>8</v>
      </c>
      <c r="P1788" s="418">
        <v>16000</v>
      </c>
    </row>
    <row r="1789" spans="1:16" ht="24" x14ac:dyDescent="0.2">
      <c r="A1789" s="408" t="s">
        <v>3533</v>
      </c>
      <c r="B1789" s="408" t="s">
        <v>1112</v>
      </c>
      <c r="C1789" s="412" t="s">
        <v>3229</v>
      </c>
      <c r="D1789" s="507" t="s">
        <v>844</v>
      </c>
      <c r="E1789" s="511">
        <v>6300</v>
      </c>
      <c r="F1789" s="512">
        <v>47434580</v>
      </c>
      <c r="G1789" s="507" t="s">
        <v>3843</v>
      </c>
      <c r="H1789" s="507" t="s">
        <v>844</v>
      </c>
      <c r="I1789" s="509"/>
      <c r="J1789" s="509"/>
      <c r="K1789" s="411">
        <v>1</v>
      </c>
      <c r="L1789" s="512">
        <v>6</v>
      </c>
      <c r="M1789" s="363">
        <v>37800</v>
      </c>
      <c r="N1789" s="412">
        <v>2</v>
      </c>
      <c r="O1789" s="512">
        <v>8</v>
      </c>
      <c r="P1789" s="418">
        <v>50400</v>
      </c>
    </row>
    <row r="1790" spans="1:16" ht="24" x14ac:dyDescent="0.2">
      <c r="A1790" s="408" t="s">
        <v>3533</v>
      </c>
      <c r="B1790" s="408" t="s">
        <v>1112</v>
      </c>
      <c r="C1790" s="412" t="s">
        <v>3229</v>
      </c>
      <c r="D1790" s="507" t="s">
        <v>1118</v>
      </c>
      <c r="E1790" s="511">
        <v>2500</v>
      </c>
      <c r="F1790" s="512">
        <v>47458994</v>
      </c>
      <c r="G1790" s="507" t="s">
        <v>3844</v>
      </c>
      <c r="H1790" s="507" t="s">
        <v>1118</v>
      </c>
      <c r="I1790" s="509"/>
      <c r="J1790" s="509"/>
      <c r="K1790" s="411">
        <v>1</v>
      </c>
      <c r="L1790" s="512">
        <v>3</v>
      </c>
      <c r="M1790" s="363">
        <v>7500</v>
      </c>
      <c r="N1790" s="412">
        <v>2</v>
      </c>
      <c r="O1790" s="512">
        <v>8</v>
      </c>
      <c r="P1790" s="418">
        <v>20000</v>
      </c>
    </row>
    <row r="1791" spans="1:16" ht="24" x14ac:dyDescent="0.2">
      <c r="A1791" s="408" t="s">
        <v>3533</v>
      </c>
      <c r="B1791" s="408" t="s">
        <v>1112</v>
      </c>
      <c r="C1791" s="412" t="s">
        <v>3229</v>
      </c>
      <c r="D1791" s="507" t="s">
        <v>1154</v>
      </c>
      <c r="E1791" s="511">
        <v>2000</v>
      </c>
      <c r="F1791" s="512">
        <v>47467112</v>
      </c>
      <c r="G1791" s="507" t="s">
        <v>3845</v>
      </c>
      <c r="H1791" s="507" t="s">
        <v>1154</v>
      </c>
      <c r="I1791" s="509"/>
      <c r="J1791" s="509"/>
      <c r="K1791" s="411">
        <v>0</v>
      </c>
      <c r="L1791" s="512">
        <v>0</v>
      </c>
      <c r="M1791" s="412">
        <v>0</v>
      </c>
      <c r="N1791" s="412">
        <v>1</v>
      </c>
      <c r="O1791" s="512">
        <v>2</v>
      </c>
      <c r="P1791" s="418">
        <v>4000</v>
      </c>
    </row>
    <row r="1792" spans="1:16" ht="24" x14ac:dyDescent="0.2">
      <c r="A1792" s="408" t="s">
        <v>3533</v>
      </c>
      <c r="B1792" s="408" t="s">
        <v>1112</v>
      </c>
      <c r="C1792" s="412" t="s">
        <v>3229</v>
      </c>
      <c r="D1792" s="507" t="s">
        <v>1154</v>
      </c>
      <c r="E1792" s="511">
        <v>2000</v>
      </c>
      <c r="F1792" s="512">
        <v>47495534</v>
      </c>
      <c r="G1792" s="507" t="s">
        <v>3846</v>
      </c>
      <c r="H1792" s="507" t="s">
        <v>1154</v>
      </c>
      <c r="I1792" s="509"/>
      <c r="J1792" s="509"/>
      <c r="K1792" s="411">
        <v>1</v>
      </c>
      <c r="L1792" s="512">
        <v>2</v>
      </c>
      <c r="M1792" s="363">
        <v>4000</v>
      </c>
      <c r="N1792" s="412">
        <v>0</v>
      </c>
      <c r="O1792" s="512">
        <v>0</v>
      </c>
      <c r="P1792" s="418">
        <v>0</v>
      </c>
    </row>
    <row r="1793" spans="1:16" ht="24" x14ac:dyDescent="0.2">
      <c r="A1793" s="408" t="s">
        <v>3533</v>
      </c>
      <c r="B1793" s="408" t="s">
        <v>1112</v>
      </c>
      <c r="C1793" s="412" t="s">
        <v>3229</v>
      </c>
      <c r="D1793" s="507" t="s">
        <v>1121</v>
      </c>
      <c r="E1793" s="511">
        <v>2200</v>
      </c>
      <c r="F1793" s="512">
        <v>47522140</v>
      </c>
      <c r="G1793" s="507" t="s">
        <v>3847</v>
      </c>
      <c r="H1793" s="507" t="s">
        <v>1121</v>
      </c>
      <c r="I1793" s="509"/>
      <c r="J1793" s="509"/>
      <c r="K1793" s="411">
        <v>0</v>
      </c>
      <c r="L1793" s="512">
        <v>0</v>
      </c>
      <c r="M1793" s="412">
        <v>0</v>
      </c>
      <c r="N1793" s="412">
        <v>1</v>
      </c>
      <c r="O1793" s="512">
        <v>1</v>
      </c>
      <c r="P1793" s="418">
        <v>2200</v>
      </c>
    </row>
    <row r="1794" spans="1:16" ht="24" x14ac:dyDescent="0.2">
      <c r="A1794" s="408" t="s">
        <v>3533</v>
      </c>
      <c r="B1794" s="408" t="s">
        <v>1112</v>
      </c>
      <c r="C1794" s="412" t="s">
        <v>3229</v>
      </c>
      <c r="D1794" s="507" t="s">
        <v>844</v>
      </c>
      <c r="E1794" s="511">
        <v>3100</v>
      </c>
      <c r="F1794" s="512">
        <v>47608651</v>
      </c>
      <c r="G1794" s="507" t="s">
        <v>3848</v>
      </c>
      <c r="H1794" s="507" t="s">
        <v>844</v>
      </c>
      <c r="I1794" s="509"/>
      <c r="J1794" s="509"/>
      <c r="K1794" s="411">
        <v>2</v>
      </c>
      <c r="L1794" s="512">
        <v>10</v>
      </c>
      <c r="M1794" s="363">
        <v>31000</v>
      </c>
      <c r="N1794" s="412">
        <v>1</v>
      </c>
      <c r="O1794" s="512">
        <v>1</v>
      </c>
      <c r="P1794" s="418">
        <v>3100</v>
      </c>
    </row>
    <row r="1795" spans="1:16" ht="24" x14ac:dyDescent="0.2">
      <c r="A1795" s="408" t="s">
        <v>3533</v>
      </c>
      <c r="B1795" s="408" t="s">
        <v>1112</v>
      </c>
      <c r="C1795" s="412" t="s">
        <v>3229</v>
      </c>
      <c r="D1795" s="507" t="s">
        <v>844</v>
      </c>
      <c r="E1795" s="511">
        <v>6500</v>
      </c>
      <c r="F1795" s="512">
        <v>47654703</v>
      </c>
      <c r="G1795" s="507" t="s">
        <v>3849</v>
      </c>
      <c r="H1795" s="507" t="s">
        <v>844</v>
      </c>
      <c r="I1795" s="509"/>
      <c r="J1795" s="509"/>
      <c r="K1795" s="411">
        <v>0</v>
      </c>
      <c r="L1795" s="512">
        <v>0</v>
      </c>
      <c r="M1795" s="412">
        <v>0</v>
      </c>
      <c r="N1795" s="412">
        <v>2</v>
      </c>
      <c r="O1795" s="512">
        <v>6</v>
      </c>
      <c r="P1795" s="418">
        <v>39000</v>
      </c>
    </row>
    <row r="1796" spans="1:16" ht="24" x14ac:dyDescent="0.2">
      <c r="A1796" s="408" t="s">
        <v>3533</v>
      </c>
      <c r="B1796" s="408" t="s">
        <v>1112</v>
      </c>
      <c r="C1796" s="412" t="s">
        <v>3229</v>
      </c>
      <c r="D1796" s="507" t="s">
        <v>1577</v>
      </c>
      <c r="E1796" s="511">
        <v>1800</v>
      </c>
      <c r="F1796" s="512">
        <v>47676758</v>
      </c>
      <c r="G1796" s="507" t="s">
        <v>3850</v>
      </c>
      <c r="H1796" s="507" t="s">
        <v>1577</v>
      </c>
      <c r="I1796" s="509"/>
      <c r="J1796" s="509"/>
      <c r="K1796" s="411">
        <v>0</v>
      </c>
      <c r="L1796" s="512">
        <v>0</v>
      </c>
      <c r="M1796" s="412">
        <v>0</v>
      </c>
      <c r="N1796" s="412">
        <v>2</v>
      </c>
      <c r="O1796" s="512">
        <v>8</v>
      </c>
      <c r="P1796" s="418">
        <v>14400</v>
      </c>
    </row>
    <row r="1797" spans="1:16" ht="24" x14ac:dyDescent="0.2">
      <c r="A1797" s="408" t="s">
        <v>3533</v>
      </c>
      <c r="B1797" s="408" t="s">
        <v>1112</v>
      </c>
      <c r="C1797" s="412" t="s">
        <v>3229</v>
      </c>
      <c r="D1797" s="507" t="s">
        <v>1113</v>
      </c>
      <c r="E1797" s="511">
        <v>2000</v>
      </c>
      <c r="F1797" s="512">
        <v>47687569</v>
      </c>
      <c r="G1797" s="507" t="s">
        <v>3851</v>
      </c>
      <c r="H1797" s="507" t="s">
        <v>1113</v>
      </c>
      <c r="I1797" s="509"/>
      <c r="J1797" s="509"/>
      <c r="K1797" s="411">
        <v>1</v>
      </c>
      <c r="L1797" s="512">
        <v>3</v>
      </c>
      <c r="M1797" s="363">
        <v>6000</v>
      </c>
      <c r="N1797" s="412">
        <v>2</v>
      </c>
      <c r="O1797" s="512">
        <v>8</v>
      </c>
      <c r="P1797" s="418">
        <v>16000</v>
      </c>
    </row>
    <row r="1798" spans="1:16" ht="24" x14ac:dyDescent="0.2">
      <c r="A1798" s="408" t="s">
        <v>3533</v>
      </c>
      <c r="B1798" s="408" t="s">
        <v>1112</v>
      </c>
      <c r="C1798" s="412" t="s">
        <v>3229</v>
      </c>
      <c r="D1798" s="507" t="s">
        <v>1121</v>
      </c>
      <c r="E1798" s="511">
        <v>2500</v>
      </c>
      <c r="F1798" s="512">
        <v>47746054</v>
      </c>
      <c r="G1798" s="507" t="s">
        <v>1477</v>
      </c>
      <c r="H1798" s="507" t="s">
        <v>1121</v>
      </c>
      <c r="I1798" s="509"/>
      <c r="J1798" s="509"/>
      <c r="K1798" s="411">
        <v>0</v>
      </c>
      <c r="L1798" s="512">
        <v>0</v>
      </c>
      <c r="M1798" s="412">
        <v>0</v>
      </c>
      <c r="N1798" s="412">
        <v>2</v>
      </c>
      <c r="O1798" s="512">
        <v>3</v>
      </c>
      <c r="P1798" s="418">
        <v>7500</v>
      </c>
    </row>
    <row r="1799" spans="1:16" ht="24" x14ac:dyDescent="0.2">
      <c r="A1799" s="408" t="s">
        <v>3533</v>
      </c>
      <c r="B1799" s="408" t="s">
        <v>1112</v>
      </c>
      <c r="C1799" s="412" t="s">
        <v>3229</v>
      </c>
      <c r="D1799" s="507" t="s">
        <v>1118</v>
      </c>
      <c r="E1799" s="511">
        <v>2000</v>
      </c>
      <c r="F1799" s="512">
        <v>47827860</v>
      </c>
      <c r="G1799" s="507" t="s">
        <v>3852</v>
      </c>
      <c r="H1799" s="507" t="s">
        <v>1118</v>
      </c>
      <c r="I1799" s="509"/>
      <c r="J1799" s="509"/>
      <c r="K1799" s="411">
        <v>1</v>
      </c>
      <c r="L1799" s="512">
        <v>4</v>
      </c>
      <c r="M1799" s="363">
        <v>8000</v>
      </c>
      <c r="N1799" s="412">
        <v>2</v>
      </c>
      <c r="O1799" s="512">
        <v>7</v>
      </c>
      <c r="P1799" s="418">
        <v>14000</v>
      </c>
    </row>
    <row r="1800" spans="1:16" ht="24" x14ac:dyDescent="0.2">
      <c r="A1800" s="408" t="s">
        <v>3533</v>
      </c>
      <c r="B1800" s="408" t="s">
        <v>1112</v>
      </c>
      <c r="C1800" s="412" t="s">
        <v>3229</v>
      </c>
      <c r="D1800" s="507" t="s">
        <v>1118</v>
      </c>
      <c r="E1800" s="511">
        <v>2000</v>
      </c>
      <c r="F1800" s="512">
        <v>47893442</v>
      </c>
      <c r="G1800" s="507" t="s">
        <v>3853</v>
      </c>
      <c r="H1800" s="507" t="s">
        <v>1118</v>
      </c>
      <c r="I1800" s="509"/>
      <c r="J1800" s="509"/>
      <c r="K1800" s="411">
        <v>1</v>
      </c>
      <c r="L1800" s="512">
        <v>2</v>
      </c>
      <c r="M1800" s="363">
        <v>4000</v>
      </c>
      <c r="N1800" s="412">
        <v>2</v>
      </c>
      <c r="O1800" s="512">
        <v>8</v>
      </c>
      <c r="P1800" s="418">
        <v>16000</v>
      </c>
    </row>
    <row r="1801" spans="1:16" ht="24" x14ac:dyDescent="0.2">
      <c r="A1801" s="408" t="s">
        <v>3533</v>
      </c>
      <c r="B1801" s="408" t="s">
        <v>1112</v>
      </c>
      <c r="C1801" s="412" t="s">
        <v>3229</v>
      </c>
      <c r="D1801" s="507" t="s">
        <v>3046</v>
      </c>
      <c r="E1801" s="511">
        <v>1800</v>
      </c>
      <c r="F1801" s="512">
        <v>48021117</v>
      </c>
      <c r="G1801" s="507" t="s">
        <v>3854</v>
      </c>
      <c r="H1801" s="507" t="s">
        <v>3046</v>
      </c>
      <c r="I1801" s="509"/>
      <c r="J1801" s="509"/>
      <c r="K1801" s="411">
        <v>0</v>
      </c>
      <c r="L1801" s="512">
        <v>0</v>
      </c>
      <c r="M1801" s="412">
        <v>0</v>
      </c>
      <c r="N1801" s="412">
        <v>1</v>
      </c>
      <c r="O1801" s="512">
        <v>3</v>
      </c>
      <c r="P1801" s="418">
        <v>5400</v>
      </c>
    </row>
    <row r="1802" spans="1:16" ht="24" x14ac:dyDescent="0.2">
      <c r="A1802" s="408" t="s">
        <v>3533</v>
      </c>
      <c r="B1802" s="408" t="s">
        <v>1112</v>
      </c>
      <c r="C1802" s="412" t="s">
        <v>3229</v>
      </c>
      <c r="D1802" s="507" t="s">
        <v>1129</v>
      </c>
      <c r="E1802" s="511">
        <v>1200</v>
      </c>
      <c r="F1802" s="512">
        <v>48041721</v>
      </c>
      <c r="G1802" s="507" t="s">
        <v>3855</v>
      </c>
      <c r="H1802" s="507" t="s">
        <v>1129</v>
      </c>
      <c r="I1802" s="509"/>
      <c r="J1802" s="509"/>
      <c r="K1802" s="411">
        <v>1</v>
      </c>
      <c r="L1802" s="512">
        <v>2</v>
      </c>
      <c r="M1802" s="363">
        <v>2400</v>
      </c>
      <c r="N1802" s="412">
        <v>2</v>
      </c>
      <c r="O1802" s="512">
        <v>7</v>
      </c>
      <c r="P1802" s="418">
        <v>8400</v>
      </c>
    </row>
    <row r="1803" spans="1:16" ht="24" x14ac:dyDescent="0.2">
      <c r="A1803" s="408" t="s">
        <v>3533</v>
      </c>
      <c r="B1803" s="408" t="s">
        <v>1112</v>
      </c>
      <c r="C1803" s="412" t="s">
        <v>3229</v>
      </c>
      <c r="D1803" s="507" t="s">
        <v>1118</v>
      </c>
      <c r="E1803" s="511">
        <v>1800</v>
      </c>
      <c r="F1803" s="512">
        <v>48042014</v>
      </c>
      <c r="G1803" s="507" t="s">
        <v>3856</v>
      </c>
      <c r="H1803" s="507" t="s">
        <v>1118</v>
      </c>
      <c r="I1803" s="509"/>
      <c r="J1803" s="509"/>
      <c r="K1803" s="411">
        <v>2</v>
      </c>
      <c r="L1803" s="512">
        <v>9</v>
      </c>
      <c r="M1803" s="363">
        <v>16200</v>
      </c>
      <c r="N1803" s="412">
        <v>2</v>
      </c>
      <c r="O1803" s="512">
        <v>8</v>
      </c>
      <c r="P1803" s="418">
        <v>14400</v>
      </c>
    </row>
    <row r="1804" spans="1:16" ht="24" x14ac:dyDescent="0.2">
      <c r="A1804" s="408" t="s">
        <v>3533</v>
      </c>
      <c r="B1804" s="408" t="s">
        <v>1112</v>
      </c>
      <c r="C1804" s="412" t="s">
        <v>3229</v>
      </c>
      <c r="D1804" s="507" t="s">
        <v>1154</v>
      </c>
      <c r="E1804" s="511">
        <v>1800</v>
      </c>
      <c r="F1804" s="512">
        <v>48106048</v>
      </c>
      <c r="G1804" s="507" t="s">
        <v>3857</v>
      </c>
      <c r="H1804" s="507" t="s">
        <v>1154</v>
      </c>
      <c r="I1804" s="509"/>
      <c r="J1804" s="509"/>
      <c r="K1804" s="411">
        <v>1</v>
      </c>
      <c r="L1804" s="512">
        <v>3</v>
      </c>
      <c r="M1804" s="363">
        <v>5400</v>
      </c>
      <c r="N1804" s="412">
        <v>2</v>
      </c>
      <c r="O1804" s="512">
        <v>8</v>
      </c>
      <c r="P1804" s="418">
        <v>14400</v>
      </c>
    </row>
    <row r="1805" spans="1:16" ht="24" x14ac:dyDescent="0.2">
      <c r="A1805" s="408" t="s">
        <v>3533</v>
      </c>
      <c r="B1805" s="408" t="s">
        <v>1112</v>
      </c>
      <c r="C1805" s="412" t="s">
        <v>3229</v>
      </c>
      <c r="D1805" s="507" t="s">
        <v>1129</v>
      </c>
      <c r="E1805" s="511">
        <v>1100</v>
      </c>
      <c r="F1805" s="512">
        <v>48134363</v>
      </c>
      <c r="G1805" s="507" t="s">
        <v>3858</v>
      </c>
      <c r="H1805" s="507" t="s">
        <v>1129</v>
      </c>
      <c r="I1805" s="509"/>
      <c r="J1805" s="509"/>
      <c r="K1805" s="411">
        <v>0</v>
      </c>
      <c r="L1805" s="512">
        <v>0</v>
      </c>
      <c r="M1805" s="412">
        <v>0</v>
      </c>
      <c r="N1805" s="412">
        <v>2</v>
      </c>
      <c r="O1805" s="512">
        <v>1</v>
      </c>
      <c r="P1805" s="418">
        <v>1100</v>
      </c>
    </row>
    <row r="1806" spans="1:16" ht="24" x14ac:dyDescent="0.2">
      <c r="A1806" s="408" t="s">
        <v>3533</v>
      </c>
      <c r="B1806" s="408" t="s">
        <v>1112</v>
      </c>
      <c r="C1806" s="412" t="s">
        <v>3229</v>
      </c>
      <c r="D1806" s="507" t="s">
        <v>1121</v>
      </c>
      <c r="E1806" s="511">
        <v>2500</v>
      </c>
      <c r="F1806" s="512">
        <v>48175796</v>
      </c>
      <c r="G1806" s="507" t="s">
        <v>3859</v>
      </c>
      <c r="H1806" s="507" t="s">
        <v>1121</v>
      </c>
      <c r="I1806" s="509"/>
      <c r="J1806" s="509"/>
      <c r="K1806" s="411">
        <v>1</v>
      </c>
      <c r="L1806" s="512">
        <v>3</v>
      </c>
      <c r="M1806" s="363">
        <v>7500</v>
      </c>
      <c r="N1806" s="412">
        <v>2</v>
      </c>
      <c r="O1806" s="512">
        <v>1</v>
      </c>
      <c r="P1806" s="418">
        <v>2500</v>
      </c>
    </row>
    <row r="1807" spans="1:16" ht="24" x14ac:dyDescent="0.2">
      <c r="A1807" s="408" t="s">
        <v>3533</v>
      </c>
      <c r="B1807" s="408" t="s">
        <v>1112</v>
      </c>
      <c r="C1807" s="412" t="s">
        <v>3229</v>
      </c>
      <c r="D1807" s="507" t="s">
        <v>1118</v>
      </c>
      <c r="E1807" s="511">
        <v>1800</v>
      </c>
      <c r="F1807" s="512">
        <v>48281509</v>
      </c>
      <c r="G1807" s="507" t="s">
        <v>3860</v>
      </c>
      <c r="H1807" s="507" t="s">
        <v>1118</v>
      </c>
      <c r="I1807" s="509"/>
      <c r="J1807" s="509"/>
      <c r="K1807" s="411">
        <v>1</v>
      </c>
      <c r="L1807" s="512">
        <v>2</v>
      </c>
      <c r="M1807" s="363">
        <v>3600</v>
      </c>
      <c r="N1807" s="412">
        <v>2</v>
      </c>
      <c r="O1807" s="512">
        <v>7</v>
      </c>
      <c r="P1807" s="418">
        <v>12600</v>
      </c>
    </row>
    <row r="1808" spans="1:16" ht="24" x14ac:dyDescent="0.2">
      <c r="A1808" s="408" t="s">
        <v>3533</v>
      </c>
      <c r="B1808" s="408" t="s">
        <v>1112</v>
      </c>
      <c r="C1808" s="412" t="s">
        <v>3229</v>
      </c>
      <c r="D1808" s="507" t="s">
        <v>1129</v>
      </c>
      <c r="E1808" s="511">
        <v>1000</v>
      </c>
      <c r="F1808" s="512">
        <v>48633019</v>
      </c>
      <c r="G1808" s="507" t="s">
        <v>3861</v>
      </c>
      <c r="H1808" s="507" t="s">
        <v>1129</v>
      </c>
      <c r="I1808" s="509"/>
      <c r="J1808" s="509"/>
      <c r="K1808" s="411">
        <v>1</v>
      </c>
      <c r="L1808" s="512">
        <v>4</v>
      </c>
      <c r="M1808" s="363">
        <v>4000</v>
      </c>
      <c r="N1808" s="412">
        <v>2</v>
      </c>
      <c r="O1808" s="512">
        <v>8</v>
      </c>
      <c r="P1808" s="418">
        <v>8000</v>
      </c>
    </row>
    <row r="1809" spans="1:16" ht="24" x14ac:dyDescent="0.2">
      <c r="A1809" s="408" t="s">
        <v>3533</v>
      </c>
      <c r="B1809" s="408" t="s">
        <v>1112</v>
      </c>
      <c r="C1809" s="412" t="s">
        <v>3229</v>
      </c>
      <c r="D1809" s="507" t="s">
        <v>3101</v>
      </c>
      <c r="E1809" s="511">
        <v>1000</v>
      </c>
      <c r="F1809" s="512">
        <v>70002433</v>
      </c>
      <c r="G1809" s="507" t="s">
        <v>3862</v>
      </c>
      <c r="H1809" s="507" t="s">
        <v>3101</v>
      </c>
      <c r="I1809" s="509"/>
      <c r="J1809" s="509"/>
      <c r="K1809" s="411">
        <v>0</v>
      </c>
      <c r="L1809" s="512">
        <v>0</v>
      </c>
      <c r="M1809" s="412">
        <v>0</v>
      </c>
      <c r="N1809" s="412">
        <v>1</v>
      </c>
      <c r="O1809" s="512">
        <v>1</v>
      </c>
      <c r="P1809" s="418">
        <v>1000</v>
      </c>
    </row>
    <row r="1810" spans="1:16" ht="24" x14ac:dyDescent="0.2">
      <c r="A1810" s="408" t="s">
        <v>3533</v>
      </c>
      <c r="B1810" s="408" t="s">
        <v>1112</v>
      </c>
      <c r="C1810" s="412" t="s">
        <v>3229</v>
      </c>
      <c r="D1810" s="507" t="s">
        <v>1389</v>
      </c>
      <c r="E1810" s="511">
        <v>1000</v>
      </c>
      <c r="F1810" s="512">
        <v>70075675</v>
      </c>
      <c r="G1810" s="507" t="s">
        <v>3863</v>
      </c>
      <c r="H1810" s="507" t="s">
        <v>1389</v>
      </c>
      <c r="I1810" s="509"/>
      <c r="J1810" s="509"/>
      <c r="K1810" s="411">
        <v>1</v>
      </c>
      <c r="L1810" s="512">
        <v>3</v>
      </c>
      <c r="M1810" s="363">
        <v>3000</v>
      </c>
      <c r="N1810" s="412">
        <v>2</v>
      </c>
      <c r="O1810" s="512">
        <v>8</v>
      </c>
      <c r="P1810" s="418">
        <v>8000</v>
      </c>
    </row>
    <row r="1811" spans="1:16" ht="24" x14ac:dyDescent="0.2">
      <c r="A1811" s="408" t="s">
        <v>3533</v>
      </c>
      <c r="B1811" s="408" t="s">
        <v>1112</v>
      </c>
      <c r="C1811" s="412" t="s">
        <v>3229</v>
      </c>
      <c r="D1811" s="507" t="s">
        <v>1133</v>
      </c>
      <c r="E1811" s="511">
        <v>2000</v>
      </c>
      <c r="F1811" s="512">
        <v>70095189</v>
      </c>
      <c r="G1811" s="507" t="s">
        <v>3864</v>
      </c>
      <c r="H1811" s="507" t="s">
        <v>1133</v>
      </c>
      <c r="I1811" s="509"/>
      <c r="J1811" s="509"/>
      <c r="K1811" s="411">
        <v>1</v>
      </c>
      <c r="L1811" s="512">
        <v>2</v>
      </c>
      <c r="M1811" s="363">
        <v>4000</v>
      </c>
      <c r="N1811" s="412">
        <v>2</v>
      </c>
      <c r="O1811" s="512">
        <v>8</v>
      </c>
      <c r="P1811" s="418">
        <v>16000</v>
      </c>
    </row>
    <row r="1812" spans="1:16" ht="24" x14ac:dyDescent="0.2">
      <c r="A1812" s="408" t="s">
        <v>3533</v>
      </c>
      <c r="B1812" s="408" t="s">
        <v>1112</v>
      </c>
      <c r="C1812" s="412" t="s">
        <v>3229</v>
      </c>
      <c r="D1812" s="507" t="s">
        <v>1151</v>
      </c>
      <c r="E1812" s="511">
        <v>1300</v>
      </c>
      <c r="F1812" s="512">
        <v>70218781</v>
      </c>
      <c r="G1812" s="507" t="s">
        <v>3865</v>
      </c>
      <c r="H1812" s="507" t="s">
        <v>1151</v>
      </c>
      <c r="I1812" s="509"/>
      <c r="J1812" s="509"/>
      <c r="K1812" s="411">
        <v>0</v>
      </c>
      <c r="L1812" s="512">
        <v>0</v>
      </c>
      <c r="M1812" s="412">
        <v>0</v>
      </c>
      <c r="N1812" s="412">
        <v>1</v>
      </c>
      <c r="O1812" s="512">
        <v>3</v>
      </c>
      <c r="P1812" s="418">
        <v>3900</v>
      </c>
    </row>
    <row r="1813" spans="1:16" ht="24" x14ac:dyDescent="0.2">
      <c r="A1813" s="408" t="s">
        <v>3533</v>
      </c>
      <c r="B1813" s="408" t="s">
        <v>1112</v>
      </c>
      <c r="C1813" s="412" t="s">
        <v>3229</v>
      </c>
      <c r="D1813" s="507" t="s">
        <v>844</v>
      </c>
      <c r="E1813" s="511">
        <v>3200</v>
      </c>
      <c r="F1813" s="512">
        <v>70220875</v>
      </c>
      <c r="G1813" s="507" t="s">
        <v>3866</v>
      </c>
      <c r="H1813" s="507" t="s">
        <v>844</v>
      </c>
      <c r="I1813" s="509"/>
      <c r="J1813" s="509"/>
      <c r="K1813" s="411">
        <v>1</v>
      </c>
      <c r="L1813" s="512">
        <v>3</v>
      </c>
      <c r="M1813" s="363">
        <v>9600</v>
      </c>
      <c r="N1813" s="412">
        <v>1</v>
      </c>
      <c r="O1813" s="512">
        <v>3</v>
      </c>
      <c r="P1813" s="418">
        <v>9600</v>
      </c>
    </row>
    <row r="1814" spans="1:16" ht="24" x14ac:dyDescent="0.2">
      <c r="A1814" s="408" t="s">
        <v>3533</v>
      </c>
      <c r="B1814" s="408" t="s">
        <v>1112</v>
      </c>
      <c r="C1814" s="412" t="s">
        <v>3229</v>
      </c>
      <c r="D1814" s="507" t="s">
        <v>1193</v>
      </c>
      <c r="E1814" s="511">
        <v>1100</v>
      </c>
      <c r="F1814" s="512">
        <v>70229853</v>
      </c>
      <c r="G1814" s="507" t="s">
        <v>3867</v>
      </c>
      <c r="H1814" s="507" t="s">
        <v>1193</v>
      </c>
      <c r="I1814" s="509"/>
      <c r="J1814" s="509"/>
      <c r="K1814" s="411">
        <v>1</v>
      </c>
      <c r="L1814" s="512">
        <v>4</v>
      </c>
      <c r="M1814" s="363">
        <v>4400</v>
      </c>
      <c r="N1814" s="412">
        <v>2</v>
      </c>
      <c r="O1814" s="512">
        <v>8</v>
      </c>
      <c r="P1814" s="418">
        <v>8800</v>
      </c>
    </row>
    <row r="1815" spans="1:16" ht="36" x14ac:dyDescent="0.2">
      <c r="A1815" s="408" t="s">
        <v>3533</v>
      </c>
      <c r="B1815" s="408" t="s">
        <v>1112</v>
      </c>
      <c r="C1815" s="412" t="s">
        <v>3229</v>
      </c>
      <c r="D1815" s="507" t="s">
        <v>844</v>
      </c>
      <c r="E1815" s="511">
        <v>3200</v>
      </c>
      <c r="F1815" s="512">
        <v>70229855</v>
      </c>
      <c r="G1815" s="507" t="s">
        <v>3868</v>
      </c>
      <c r="H1815" s="507" t="s">
        <v>844</v>
      </c>
      <c r="I1815" s="509"/>
      <c r="J1815" s="509"/>
      <c r="K1815" s="411">
        <v>0</v>
      </c>
      <c r="L1815" s="512">
        <v>0</v>
      </c>
      <c r="M1815" s="412">
        <v>0</v>
      </c>
      <c r="N1815" s="412">
        <v>1</v>
      </c>
      <c r="O1815" s="512">
        <v>2</v>
      </c>
      <c r="P1815" s="418">
        <v>6400</v>
      </c>
    </row>
    <row r="1816" spans="1:16" ht="24" x14ac:dyDescent="0.2">
      <c r="A1816" s="408" t="s">
        <v>3533</v>
      </c>
      <c r="B1816" s="408" t="s">
        <v>1112</v>
      </c>
      <c r="C1816" s="412" t="s">
        <v>3229</v>
      </c>
      <c r="D1816" s="507" t="s">
        <v>1186</v>
      </c>
      <c r="E1816" s="511">
        <v>1300</v>
      </c>
      <c r="F1816" s="512">
        <v>70378795</v>
      </c>
      <c r="G1816" s="507" t="s">
        <v>3869</v>
      </c>
      <c r="H1816" s="507" t="s">
        <v>1186</v>
      </c>
      <c r="I1816" s="509"/>
      <c r="J1816" s="509"/>
      <c r="K1816" s="411">
        <v>1</v>
      </c>
      <c r="L1816" s="512">
        <v>2</v>
      </c>
      <c r="M1816" s="363">
        <v>2600</v>
      </c>
      <c r="N1816" s="412">
        <v>1</v>
      </c>
      <c r="O1816" s="512">
        <v>8</v>
      </c>
      <c r="P1816" s="418">
        <v>10400</v>
      </c>
    </row>
    <row r="1817" spans="1:16" ht="24" x14ac:dyDescent="0.2">
      <c r="A1817" s="408" t="s">
        <v>3533</v>
      </c>
      <c r="B1817" s="408" t="s">
        <v>1112</v>
      </c>
      <c r="C1817" s="412" t="s">
        <v>3229</v>
      </c>
      <c r="D1817" s="507" t="s">
        <v>1154</v>
      </c>
      <c r="E1817" s="511">
        <v>2000</v>
      </c>
      <c r="F1817" s="512">
        <v>70379186</v>
      </c>
      <c r="G1817" s="507" t="s">
        <v>3870</v>
      </c>
      <c r="H1817" s="507" t="s">
        <v>1154</v>
      </c>
      <c r="I1817" s="509"/>
      <c r="J1817" s="509"/>
      <c r="K1817" s="411">
        <v>1</v>
      </c>
      <c r="L1817" s="512">
        <v>9</v>
      </c>
      <c r="M1817" s="363">
        <v>18000</v>
      </c>
      <c r="N1817" s="412">
        <v>1</v>
      </c>
      <c r="O1817" s="512">
        <v>7</v>
      </c>
      <c r="P1817" s="418">
        <v>14000</v>
      </c>
    </row>
    <row r="1818" spans="1:16" ht="24" x14ac:dyDescent="0.2">
      <c r="A1818" s="408" t="s">
        <v>3533</v>
      </c>
      <c r="B1818" s="408" t="s">
        <v>1112</v>
      </c>
      <c r="C1818" s="412" t="s">
        <v>3229</v>
      </c>
      <c r="D1818" s="507" t="s">
        <v>1151</v>
      </c>
      <c r="E1818" s="511">
        <v>2000</v>
      </c>
      <c r="F1818" s="512">
        <v>70396260</v>
      </c>
      <c r="G1818" s="507" t="s">
        <v>3871</v>
      </c>
      <c r="H1818" s="507" t="s">
        <v>1151</v>
      </c>
      <c r="I1818" s="509"/>
      <c r="J1818" s="509"/>
      <c r="K1818" s="411">
        <v>1</v>
      </c>
      <c r="L1818" s="512">
        <v>3</v>
      </c>
      <c r="M1818" s="363">
        <v>6000</v>
      </c>
      <c r="N1818" s="412">
        <v>1</v>
      </c>
      <c r="O1818" s="512">
        <v>0</v>
      </c>
      <c r="P1818" s="418">
        <v>0</v>
      </c>
    </row>
    <row r="1819" spans="1:16" ht="24" x14ac:dyDescent="0.2">
      <c r="A1819" s="408" t="s">
        <v>3533</v>
      </c>
      <c r="B1819" s="408" t="s">
        <v>1112</v>
      </c>
      <c r="C1819" s="412" t="s">
        <v>3229</v>
      </c>
      <c r="D1819" s="507" t="s">
        <v>1151</v>
      </c>
      <c r="E1819" s="511">
        <v>1300</v>
      </c>
      <c r="F1819" s="512">
        <v>70404591</v>
      </c>
      <c r="G1819" s="507" t="s">
        <v>3872</v>
      </c>
      <c r="H1819" s="507" t="s">
        <v>1151</v>
      </c>
      <c r="I1819" s="509"/>
      <c r="J1819" s="509"/>
      <c r="K1819" s="411">
        <v>1</v>
      </c>
      <c r="L1819" s="512">
        <v>3</v>
      </c>
      <c r="M1819" s="363">
        <v>3900</v>
      </c>
      <c r="N1819" s="412">
        <v>1</v>
      </c>
      <c r="O1819" s="512">
        <v>8</v>
      </c>
      <c r="P1819" s="418">
        <v>10400</v>
      </c>
    </row>
    <row r="1820" spans="1:16" ht="24" x14ac:dyDescent="0.2">
      <c r="A1820" s="408" t="s">
        <v>3533</v>
      </c>
      <c r="B1820" s="408" t="s">
        <v>1112</v>
      </c>
      <c r="C1820" s="412" t="s">
        <v>3229</v>
      </c>
      <c r="D1820" s="507" t="s">
        <v>1129</v>
      </c>
      <c r="E1820" s="511">
        <v>1200</v>
      </c>
      <c r="F1820" s="512">
        <v>70417861</v>
      </c>
      <c r="G1820" s="507" t="s">
        <v>3873</v>
      </c>
      <c r="H1820" s="507" t="s">
        <v>1129</v>
      </c>
      <c r="I1820" s="509"/>
      <c r="J1820" s="509"/>
      <c r="K1820" s="411">
        <v>0</v>
      </c>
      <c r="L1820" s="512">
        <v>0</v>
      </c>
      <c r="M1820" s="412">
        <v>0</v>
      </c>
      <c r="N1820" s="412">
        <v>1</v>
      </c>
      <c r="O1820" s="512">
        <v>5</v>
      </c>
      <c r="P1820" s="418">
        <v>6000</v>
      </c>
    </row>
    <row r="1821" spans="1:16" ht="24" x14ac:dyDescent="0.2">
      <c r="A1821" s="408" t="s">
        <v>3533</v>
      </c>
      <c r="B1821" s="408" t="s">
        <v>1112</v>
      </c>
      <c r="C1821" s="412" t="s">
        <v>3229</v>
      </c>
      <c r="D1821" s="507" t="s">
        <v>1126</v>
      </c>
      <c r="E1821" s="511">
        <v>1500</v>
      </c>
      <c r="F1821" s="512">
        <v>70422236</v>
      </c>
      <c r="G1821" s="507" t="s">
        <v>3874</v>
      </c>
      <c r="H1821" s="507" t="s">
        <v>1126</v>
      </c>
      <c r="I1821" s="509"/>
      <c r="J1821" s="509"/>
      <c r="K1821" s="411">
        <v>1</v>
      </c>
      <c r="L1821" s="512">
        <v>3</v>
      </c>
      <c r="M1821" s="363">
        <v>4500</v>
      </c>
      <c r="N1821" s="412">
        <v>1</v>
      </c>
      <c r="O1821" s="512">
        <v>1</v>
      </c>
      <c r="P1821" s="418">
        <v>1500</v>
      </c>
    </row>
    <row r="1822" spans="1:16" ht="24" x14ac:dyDescent="0.2">
      <c r="A1822" s="408" t="s">
        <v>3533</v>
      </c>
      <c r="B1822" s="408" t="s">
        <v>1112</v>
      </c>
      <c r="C1822" s="412" t="s">
        <v>3229</v>
      </c>
      <c r="D1822" s="507" t="s">
        <v>1121</v>
      </c>
      <c r="E1822" s="511">
        <v>2500</v>
      </c>
      <c r="F1822" s="512">
        <v>70435692</v>
      </c>
      <c r="G1822" s="507" t="s">
        <v>3875</v>
      </c>
      <c r="H1822" s="507" t="s">
        <v>1121</v>
      </c>
      <c r="I1822" s="509"/>
      <c r="J1822" s="509"/>
      <c r="K1822" s="411">
        <v>1</v>
      </c>
      <c r="L1822" s="512">
        <v>2</v>
      </c>
      <c r="M1822" s="363">
        <v>5000</v>
      </c>
      <c r="N1822" s="412">
        <v>1</v>
      </c>
      <c r="O1822" s="512">
        <v>1</v>
      </c>
      <c r="P1822" s="418">
        <v>2500</v>
      </c>
    </row>
    <row r="1823" spans="1:16" ht="24" x14ac:dyDescent="0.2">
      <c r="A1823" s="408" t="s">
        <v>3533</v>
      </c>
      <c r="B1823" s="408" t="s">
        <v>1112</v>
      </c>
      <c r="C1823" s="412" t="s">
        <v>3229</v>
      </c>
      <c r="D1823" s="507" t="s">
        <v>844</v>
      </c>
      <c r="E1823" s="511">
        <v>3100</v>
      </c>
      <c r="F1823" s="512">
        <v>70438917</v>
      </c>
      <c r="G1823" s="507" t="s">
        <v>3876</v>
      </c>
      <c r="H1823" s="507" t="s">
        <v>844</v>
      </c>
      <c r="I1823" s="509"/>
      <c r="J1823" s="509"/>
      <c r="K1823" s="411">
        <v>1</v>
      </c>
      <c r="L1823" s="512">
        <v>6</v>
      </c>
      <c r="M1823" s="363">
        <v>18600</v>
      </c>
      <c r="N1823" s="412">
        <v>0</v>
      </c>
      <c r="O1823" s="512">
        <v>0</v>
      </c>
      <c r="P1823" s="418">
        <v>0</v>
      </c>
    </row>
    <row r="1824" spans="1:16" ht="24" x14ac:dyDescent="0.2">
      <c r="A1824" s="408" t="s">
        <v>3533</v>
      </c>
      <c r="B1824" s="408" t="s">
        <v>1112</v>
      </c>
      <c r="C1824" s="412" t="s">
        <v>3229</v>
      </c>
      <c r="D1824" s="507" t="s">
        <v>1129</v>
      </c>
      <c r="E1824" s="511">
        <v>1200</v>
      </c>
      <c r="F1824" s="512">
        <v>70448680</v>
      </c>
      <c r="G1824" s="507" t="s">
        <v>3877</v>
      </c>
      <c r="H1824" s="507" t="s">
        <v>1129</v>
      </c>
      <c r="I1824" s="509"/>
      <c r="J1824" s="509"/>
      <c r="K1824" s="411">
        <v>1</v>
      </c>
      <c r="L1824" s="512">
        <v>2</v>
      </c>
      <c r="M1824" s="363">
        <v>2400</v>
      </c>
      <c r="N1824" s="412">
        <v>1</v>
      </c>
      <c r="O1824" s="512">
        <v>7</v>
      </c>
      <c r="P1824" s="418">
        <v>8400</v>
      </c>
    </row>
    <row r="1825" spans="1:16" ht="24" x14ac:dyDescent="0.2">
      <c r="A1825" s="408" t="s">
        <v>3533</v>
      </c>
      <c r="B1825" s="408" t="s">
        <v>1112</v>
      </c>
      <c r="C1825" s="412" t="s">
        <v>3229</v>
      </c>
      <c r="D1825" s="507" t="s">
        <v>1129</v>
      </c>
      <c r="E1825" s="511">
        <v>1200</v>
      </c>
      <c r="F1825" s="512">
        <v>70448711</v>
      </c>
      <c r="G1825" s="507" t="s">
        <v>3878</v>
      </c>
      <c r="H1825" s="507" t="s">
        <v>1129</v>
      </c>
      <c r="I1825" s="509"/>
      <c r="J1825" s="509"/>
      <c r="K1825" s="411">
        <v>1</v>
      </c>
      <c r="L1825" s="512">
        <v>4</v>
      </c>
      <c r="M1825" s="363">
        <v>4800</v>
      </c>
      <c r="N1825" s="412">
        <v>1</v>
      </c>
      <c r="O1825" s="512">
        <v>8</v>
      </c>
      <c r="P1825" s="418">
        <v>9600</v>
      </c>
    </row>
    <row r="1826" spans="1:16" ht="24" x14ac:dyDescent="0.2">
      <c r="A1826" s="408" t="s">
        <v>3533</v>
      </c>
      <c r="B1826" s="408" t="s">
        <v>1112</v>
      </c>
      <c r="C1826" s="412" t="s">
        <v>3229</v>
      </c>
      <c r="D1826" s="507" t="s">
        <v>1121</v>
      </c>
      <c r="E1826" s="511">
        <v>2500</v>
      </c>
      <c r="F1826" s="512">
        <v>70494267</v>
      </c>
      <c r="G1826" s="507" t="s">
        <v>3879</v>
      </c>
      <c r="H1826" s="507" t="s">
        <v>1121</v>
      </c>
      <c r="I1826" s="509"/>
      <c r="J1826" s="509"/>
      <c r="K1826" s="411">
        <v>0</v>
      </c>
      <c r="L1826" s="512">
        <v>0</v>
      </c>
      <c r="M1826" s="412">
        <v>0</v>
      </c>
      <c r="N1826" s="412">
        <v>1</v>
      </c>
      <c r="O1826" s="512">
        <v>3</v>
      </c>
      <c r="P1826" s="418">
        <v>7500</v>
      </c>
    </row>
    <row r="1827" spans="1:16" ht="24" x14ac:dyDescent="0.2">
      <c r="A1827" s="408" t="s">
        <v>3533</v>
      </c>
      <c r="B1827" s="408" t="s">
        <v>1112</v>
      </c>
      <c r="C1827" s="412" t="s">
        <v>3229</v>
      </c>
      <c r="D1827" s="507" t="s">
        <v>1151</v>
      </c>
      <c r="E1827" s="511">
        <v>1300</v>
      </c>
      <c r="F1827" s="512">
        <v>70494274</v>
      </c>
      <c r="G1827" s="507" t="s">
        <v>3880</v>
      </c>
      <c r="H1827" s="507" t="s">
        <v>3101</v>
      </c>
      <c r="I1827" s="509"/>
      <c r="J1827" s="509"/>
      <c r="K1827" s="411">
        <v>1</v>
      </c>
      <c r="L1827" s="512">
        <v>2</v>
      </c>
      <c r="M1827" s="363">
        <v>2600</v>
      </c>
      <c r="N1827" s="412">
        <v>1</v>
      </c>
      <c r="O1827" s="512">
        <v>7</v>
      </c>
      <c r="P1827" s="418">
        <v>9100</v>
      </c>
    </row>
    <row r="1828" spans="1:16" ht="24" x14ac:dyDescent="0.2">
      <c r="A1828" s="408" t="s">
        <v>3533</v>
      </c>
      <c r="B1828" s="408" t="s">
        <v>1112</v>
      </c>
      <c r="C1828" s="412" t="s">
        <v>3229</v>
      </c>
      <c r="D1828" s="507" t="s">
        <v>1151</v>
      </c>
      <c r="E1828" s="511">
        <v>1300</v>
      </c>
      <c r="F1828" s="512">
        <v>70494707</v>
      </c>
      <c r="G1828" s="507" t="s">
        <v>3881</v>
      </c>
      <c r="H1828" s="507" t="s">
        <v>3101</v>
      </c>
      <c r="I1828" s="509"/>
      <c r="J1828" s="509"/>
      <c r="K1828" s="411">
        <v>1</v>
      </c>
      <c r="L1828" s="512">
        <v>2</v>
      </c>
      <c r="M1828" s="363">
        <v>2600</v>
      </c>
      <c r="N1828" s="412">
        <v>1</v>
      </c>
      <c r="O1828" s="512">
        <v>7</v>
      </c>
      <c r="P1828" s="418">
        <v>9100</v>
      </c>
    </row>
    <row r="1829" spans="1:16" ht="24" x14ac:dyDescent="0.2">
      <c r="A1829" s="408" t="s">
        <v>3533</v>
      </c>
      <c r="B1829" s="408" t="s">
        <v>1112</v>
      </c>
      <c r="C1829" s="412" t="s">
        <v>3229</v>
      </c>
      <c r="D1829" s="507" t="s">
        <v>844</v>
      </c>
      <c r="E1829" s="511">
        <v>3100</v>
      </c>
      <c r="F1829" s="512">
        <v>70495322</v>
      </c>
      <c r="G1829" s="507" t="s">
        <v>3882</v>
      </c>
      <c r="H1829" s="507" t="s">
        <v>844</v>
      </c>
      <c r="I1829" s="509"/>
      <c r="J1829" s="509"/>
      <c r="K1829" s="411">
        <v>1</v>
      </c>
      <c r="L1829" s="512">
        <v>5</v>
      </c>
      <c r="M1829" s="363">
        <v>15500</v>
      </c>
      <c r="N1829" s="412">
        <v>0</v>
      </c>
      <c r="O1829" s="512">
        <v>0</v>
      </c>
      <c r="P1829" s="418">
        <v>0</v>
      </c>
    </row>
    <row r="1830" spans="1:16" ht="24" x14ac:dyDescent="0.2">
      <c r="A1830" s="408" t="s">
        <v>3533</v>
      </c>
      <c r="B1830" s="408" t="s">
        <v>1112</v>
      </c>
      <c r="C1830" s="412" t="s">
        <v>3229</v>
      </c>
      <c r="D1830" s="507" t="s">
        <v>844</v>
      </c>
      <c r="E1830" s="511">
        <v>3100</v>
      </c>
      <c r="F1830" s="512">
        <v>70495703</v>
      </c>
      <c r="G1830" s="507" t="s">
        <v>3883</v>
      </c>
      <c r="H1830" s="507" t="s">
        <v>844</v>
      </c>
      <c r="I1830" s="509"/>
      <c r="J1830" s="509"/>
      <c r="K1830" s="411">
        <v>1</v>
      </c>
      <c r="L1830" s="512">
        <v>4</v>
      </c>
      <c r="M1830" s="363">
        <v>12400</v>
      </c>
      <c r="N1830" s="412">
        <v>0</v>
      </c>
      <c r="O1830" s="512">
        <v>0</v>
      </c>
      <c r="P1830" s="418">
        <v>0</v>
      </c>
    </row>
    <row r="1831" spans="1:16" ht="24" x14ac:dyDescent="0.2">
      <c r="A1831" s="408" t="s">
        <v>3533</v>
      </c>
      <c r="B1831" s="408" t="s">
        <v>1112</v>
      </c>
      <c r="C1831" s="412" t="s">
        <v>3229</v>
      </c>
      <c r="D1831" s="507" t="s">
        <v>1113</v>
      </c>
      <c r="E1831" s="511">
        <v>2200</v>
      </c>
      <c r="F1831" s="512">
        <v>70506116</v>
      </c>
      <c r="G1831" s="507" t="s">
        <v>3884</v>
      </c>
      <c r="H1831" s="507" t="s">
        <v>1113</v>
      </c>
      <c r="I1831" s="509"/>
      <c r="J1831" s="509"/>
      <c r="K1831" s="411">
        <v>1</v>
      </c>
      <c r="L1831" s="512">
        <v>4</v>
      </c>
      <c r="M1831" s="363">
        <v>8800</v>
      </c>
      <c r="N1831" s="412">
        <v>2</v>
      </c>
      <c r="O1831" s="512">
        <v>8</v>
      </c>
      <c r="P1831" s="418">
        <v>17600</v>
      </c>
    </row>
    <row r="1832" spans="1:16" ht="24" x14ac:dyDescent="0.2">
      <c r="A1832" s="408" t="s">
        <v>3533</v>
      </c>
      <c r="B1832" s="408" t="s">
        <v>1112</v>
      </c>
      <c r="C1832" s="412" t="s">
        <v>3229</v>
      </c>
      <c r="D1832" s="507" t="s">
        <v>1113</v>
      </c>
      <c r="E1832" s="511">
        <v>1800</v>
      </c>
      <c r="F1832" s="512">
        <v>70511371</v>
      </c>
      <c r="G1832" s="507" t="s">
        <v>3885</v>
      </c>
      <c r="H1832" s="507" t="s">
        <v>1113</v>
      </c>
      <c r="I1832" s="509"/>
      <c r="J1832" s="509"/>
      <c r="K1832" s="411">
        <v>1</v>
      </c>
      <c r="L1832" s="512">
        <v>2</v>
      </c>
      <c r="M1832" s="363">
        <v>3600</v>
      </c>
      <c r="N1832" s="412">
        <v>2</v>
      </c>
      <c r="O1832" s="512">
        <v>8</v>
      </c>
      <c r="P1832" s="418">
        <v>14400</v>
      </c>
    </row>
    <row r="1833" spans="1:16" ht="24" x14ac:dyDescent="0.2">
      <c r="A1833" s="408" t="s">
        <v>3533</v>
      </c>
      <c r="B1833" s="408" t="s">
        <v>1112</v>
      </c>
      <c r="C1833" s="412" t="s">
        <v>3229</v>
      </c>
      <c r="D1833" s="507" t="s">
        <v>1129</v>
      </c>
      <c r="E1833" s="511">
        <v>1300</v>
      </c>
      <c r="F1833" s="512">
        <v>70586737</v>
      </c>
      <c r="G1833" s="507" t="s">
        <v>3886</v>
      </c>
      <c r="H1833" s="507" t="s">
        <v>1129</v>
      </c>
      <c r="I1833" s="509"/>
      <c r="J1833" s="509"/>
      <c r="K1833" s="411">
        <v>1</v>
      </c>
      <c r="L1833" s="512">
        <v>2</v>
      </c>
      <c r="M1833" s="363">
        <v>2600</v>
      </c>
      <c r="N1833" s="412">
        <v>2</v>
      </c>
      <c r="O1833" s="512">
        <v>7</v>
      </c>
      <c r="P1833" s="418">
        <v>9100</v>
      </c>
    </row>
    <row r="1834" spans="1:16" ht="24" x14ac:dyDescent="0.2">
      <c r="A1834" s="408" t="s">
        <v>3533</v>
      </c>
      <c r="B1834" s="408" t="s">
        <v>1112</v>
      </c>
      <c r="C1834" s="412" t="s">
        <v>3229</v>
      </c>
      <c r="D1834" s="507" t="s">
        <v>1154</v>
      </c>
      <c r="E1834" s="511">
        <v>2200</v>
      </c>
      <c r="F1834" s="512">
        <v>70661920</v>
      </c>
      <c r="G1834" s="507" t="s">
        <v>3887</v>
      </c>
      <c r="H1834" s="507" t="s">
        <v>1154</v>
      </c>
      <c r="I1834" s="509"/>
      <c r="J1834" s="509"/>
      <c r="K1834" s="411">
        <v>1</v>
      </c>
      <c r="L1834" s="512">
        <v>2</v>
      </c>
      <c r="M1834" s="363">
        <v>4400</v>
      </c>
      <c r="N1834" s="412">
        <v>2</v>
      </c>
      <c r="O1834" s="512">
        <v>7</v>
      </c>
      <c r="P1834" s="418">
        <v>15400</v>
      </c>
    </row>
    <row r="1835" spans="1:16" ht="24" x14ac:dyDescent="0.2">
      <c r="A1835" s="408" t="s">
        <v>3533</v>
      </c>
      <c r="B1835" s="408" t="s">
        <v>1112</v>
      </c>
      <c r="C1835" s="412" t="s">
        <v>3229</v>
      </c>
      <c r="D1835" s="507" t="s">
        <v>1113</v>
      </c>
      <c r="E1835" s="511">
        <v>2200</v>
      </c>
      <c r="F1835" s="512">
        <v>70661936</v>
      </c>
      <c r="G1835" s="507" t="s">
        <v>3888</v>
      </c>
      <c r="H1835" s="507" t="s">
        <v>1113</v>
      </c>
      <c r="I1835" s="509"/>
      <c r="J1835" s="509"/>
      <c r="K1835" s="411">
        <v>1</v>
      </c>
      <c r="L1835" s="512">
        <v>2</v>
      </c>
      <c r="M1835" s="363">
        <v>4400</v>
      </c>
      <c r="N1835" s="412">
        <v>2</v>
      </c>
      <c r="O1835" s="512">
        <v>8</v>
      </c>
      <c r="P1835" s="418">
        <v>17600</v>
      </c>
    </row>
    <row r="1836" spans="1:16" ht="24" x14ac:dyDescent="0.2">
      <c r="A1836" s="408" t="s">
        <v>3533</v>
      </c>
      <c r="B1836" s="408" t="s">
        <v>1112</v>
      </c>
      <c r="C1836" s="412" t="s">
        <v>3229</v>
      </c>
      <c r="D1836" s="507" t="s">
        <v>844</v>
      </c>
      <c r="E1836" s="511">
        <v>6500</v>
      </c>
      <c r="F1836" s="512">
        <v>70661951</v>
      </c>
      <c r="G1836" s="507" t="s">
        <v>3889</v>
      </c>
      <c r="H1836" s="507" t="s">
        <v>844</v>
      </c>
      <c r="I1836" s="509"/>
      <c r="J1836" s="509"/>
      <c r="K1836" s="411">
        <v>0</v>
      </c>
      <c r="L1836" s="512">
        <v>0</v>
      </c>
      <c r="M1836" s="412">
        <v>0</v>
      </c>
      <c r="N1836" s="412">
        <v>1</v>
      </c>
      <c r="O1836" s="512">
        <v>3</v>
      </c>
      <c r="P1836" s="418">
        <v>19500</v>
      </c>
    </row>
    <row r="1837" spans="1:16" ht="24" x14ac:dyDescent="0.2">
      <c r="A1837" s="408" t="s">
        <v>3533</v>
      </c>
      <c r="B1837" s="408" t="s">
        <v>1112</v>
      </c>
      <c r="C1837" s="412" t="s">
        <v>3229</v>
      </c>
      <c r="D1837" s="507" t="s">
        <v>3041</v>
      </c>
      <c r="E1837" s="511">
        <v>1800</v>
      </c>
      <c r="F1837" s="512">
        <v>70662013</v>
      </c>
      <c r="G1837" s="507" t="s">
        <v>3890</v>
      </c>
      <c r="H1837" s="507" t="s">
        <v>3041</v>
      </c>
      <c r="I1837" s="509"/>
      <c r="J1837" s="509"/>
      <c r="K1837" s="411">
        <v>1</v>
      </c>
      <c r="L1837" s="512">
        <v>2</v>
      </c>
      <c r="M1837" s="363">
        <v>3600</v>
      </c>
      <c r="N1837" s="412">
        <v>1</v>
      </c>
      <c r="O1837" s="512">
        <v>4</v>
      </c>
      <c r="P1837" s="418">
        <v>7200</v>
      </c>
    </row>
    <row r="1838" spans="1:16" ht="24" x14ac:dyDescent="0.2">
      <c r="A1838" s="408" t="s">
        <v>3533</v>
      </c>
      <c r="B1838" s="408" t="s">
        <v>1112</v>
      </c>
      <c r="C1838" s="412" t="s">
        <v>3229</v>
      </c>
      <c r="D1838" s="507" t="s">
        <v>3101</v>
      </c>
      <c r="E1838" s="511">
        <v>1000</v>
      </c>
      <c r="F1838" s="512">
        <v>70665815</v>
      </c>
      <c r="G1838" s="507" t="s">
        <v>3891</v>
      </c>
      <c r="H1838" s="507" t="s">
        <v>3101</v>
      </c>
      <c r="I1838" s="509"/>
      <c r="J1838" s="509"/>
      <c r="K1838" s="411">
        <v>1</v>
      </c>
      <c r="L1838" s="512">
        <v>2</v>
      </c>
      <c r="M1838" s="363">
        <v>2000</v>
      </c>
      <c r="N1838" s="412">
        <v>0</v>
      </c>
      <c r="O1838" s="512">
        <v>0</v>
      </c>
      <c r="P1838" s="418">
        <v>0</v>
      </c>
    </row>
    <row r="1839" spans="1:16" ht="24" x14ac:dyDescent="0.2">
      <c r="A1839" s="408" t="s">
        <v>3533</v>
      </c>
      <c r="B1839" s="408" t="s">
        <v>1112</v>
      </c>
      <c r="C1839" s="412" t="s">
        <v>3229</v>
      </c>
      <c r="D1839" s="507" t="s">
        <v>1129</v>
      </c>
      <c r="E1839" s="511">
        <v>1100</v>
      </c>
      <c r="F1839" s="512">
        <v>70686408</v>
      </c>
      <c r="G1839" s="507" t="s">
        <v>3892</v>
      </c>
      <c r="H1839" s="507" t="s">
        <v>1129</v>
      </c>
      <c r="I1839" s="509"/>
      <c r="J1839" s="509"/>
      <c r="K1839" s="411">
        <v>0</v>
      </c>
      <c r="L1839" s="512">
        <v>0</v>
      </c>
      <c r="M1839" s="412">
        <v>0</v>
      </c>
      <c r="N1839" s="412">
        <v>1</v>
      </c>
      <c r="O1839" s="512">
        <v>4</v>
      </c>
      <c r="P1839" s="418">
        <v>4400</v>
      </c>
    </row>
    <row r="1840" spans="1:16" ht="24" x14ac:dyDescent="0.2">
      <c r="A1840" s="408" t="s">
        <v>3533</v>
      </c>
      <c r="B1840" s="408" t="s">
        <v>1112</v>
      </c>
      <c r="C1840" s="412" t="s">
        <v>3229</v>
      </c>
      <c r="D1840" s="507" t="s">
        <v>1154</v>
      </c>
      <c r="E1840" s="511">
        <v>2200</v>
      </c>
      <c r="F1840" s="512">
        <v>70687721</v>
      </c>
      <c r="G1840" s="507" t="s">
        <v>2868</v>
      </c>
      <c r="H1840" s="507" t="s">
        <v>1154</v>
      </c>
      <c r="I1840" s="509"/>
      <c r="J1840" s="509"/>
      <c r="K1840" s="411">
        <v>0</v>
      </c>
      <c r="L1840" s="512">
        <v>0</v>
      </c>
      <c r="M1840" s="412">
        <v>0</v>
      </c>
      <c r="N1840" s="412">
        <v>1</v>
      </c>
      <c r="O1840" s="512">
        <v>2</v>
      </c>
      <c r="P1840" s="418">
        <v>4400</v>
      </c>
    </row>
    <row r="1841" spans="1:16" ht="24" x14ac:dyDescent="0.2">
      <c r="A1841" s="408" t="s">
        <v>3533</v>
      </c>
      <c r="B1841" s="408" t="s">
        <v>1112</v>
      </c>
      <c r="C1841" s="412" t="s">
        <v>3229</v>
      </c>
      <c r="D1841" s="507" t="s">
        <v>1154</v>
      </c>
      <c r="E1841" s="511">
        <v>2200</v>
      </c>
      <c r="F1841" s="512">
        <v>70798575</v>
      </c>
      <c r="G1841" s="507" t="s">
        <v>3893</v>
      </c>
      <c r="H1841" s="507" t="s">
        <v>1154</v>
      </c>
      <c r="I1841" s="509"/>
      <c r="J1841" s="509"/>
      <c r="K1841" s="411">
        <v>1</v>
      </c>
      <c r="L1841" s="512">
        <v>2</v>
      </c>
      <c r="M1841" s="363">
        <v>4400</v>
      </c>
      <c r="N1841" s="412">
        <v>0</v>
      </c>
      <c r="O1841" s="512">
        <v>0</v>
      </c>
      <c r="P1841" s="418">
        <v>0</v>
      </c>
    </row>
    <row r="1842" spans="1:16" ht="24" x14ac:dyDescent="0.2">
      <c r="A1842" s="408" t="s">
        <v>3533</v>
      </c>
      <c r="B1842" s="408" t="s">
        <v>1112</v>
      </c>
      <c r="C1842" s="412" t="s">
        <v>3229</v>
      </c>
      <c r="D1842" s="507" t="s">
        <v>1118</v>
      </c>
      <c r="E1842" s="511">
        <v>2000</v>
      </c>
      <c r="F1842" s="512">
        <v>70802237</v>
      </c>
      <c r="G1842" s="507" t="s">
        <v>3894</v>
      </c>
      <c r="H1842" s="507" t="s">
        <v>1118</v>
      </c>
      <c r="I1842" s="509"/>
      <c r="J1842" s="509"/>
      <c r="K1842" s="411">
        <v>1</v>
      </c>
      <c r="L1842" s="512">
        <v>4</v>
      </c>
      <c r="M1842" s="363">
        <v>8000</v>
      </c>
      <c r="N1842" s="412">
        <v>2</v>
      </c>
      <c r="O1842" s="512">
        <v>5</v>
      </c>
      <c r="P1842" s="418">
        <v>10000</v>
      </c>
    </row>
    <row r="1843" spans="1:16" ht="24" x14ac:dyDescent="0.2">
      <c r="A1843" s="408" t="s">
        <v>3533</v>
      </c>
      <c r="B1843" s="408" t="s">
        <v>1112</v>
      </c>
      <c r="C1843" s="412" t="s">
        <v>3229</v>
      </c>
      <c r="D1843" s="507" t="s">
        <v>1129</v>
      </c>
      <c r="E1843" s="511">
        <v>1200</v>
      </c>
      <c r="F1843" s="512">
        <v>70812228</v>
      </c>
      <c r="G1843" s="507" t="s">
        <v>3895</v>
      </c>
      <c r="H1843" s="507" t="s">
        <v>1129</v>
      </c>
      <c r="I1843" s="509"/>
      <c r="J1843" s="509"/>
      <c r="K1843" s="411">
        <v>1</v>
      </c>
      <c r="L1843" s="512">
        <v>2</v>
      </c>
      <c r="M1843" s="363">
        <v>2400</v>
      </c>
      <c r="N1843" s="412">
        <v>2</v>
      </c>
      <c r="O1843" s="512">
        <v>7</v>
      </c>
      <c r="P1843" s="418">
        <v>8400</v>
      </c>
    </row>
    <row r="1844" spans="1:16" ht="24" x14ac:dyDescent="0.2">
      <c r="A1844" s="408" t="s">
        <v>3533</v>
      </c>
      <c r="B1844" s="408" t="s">
        <v>1112</v>
      </c>
      <c r="C1844" s="412" t="s">
        <v>3229</v>
      </c>
      <c r="D1844" s="507" t="s">
        <v>1113</v>
      </c>
      <c r="E1844" s="511">
        <v>2200</v>
      </c>
      <c r="F1844" s="512">
        <v>70857675</v>
      </c>
      <c r="G1844" s="507" t="s">
        <v>3896</v>
      </c>
      <c r="H1844" s="507" t="s">
        <v>1113</v>
      </c>
      <c r="I1844" s="509"/>
      <c r="J1844" s="509"/>
      <c r="K1844" s="411">
        <v>1</v>
      </c>
      <c r="L1844" s="512">
        <v>4</v>
      </c>
      <c r="M1844" s="363">
        <v>8800</v>
      </c>
      <c r="N1844" s="412">
        <v>1</v>
      </c>
      <c r="O1844" s="512">
        <v>2</v>
      </c>
      <c r="P1844" s="418">
        <v>4400</v>
      </c>
    </row>
    <row r="1845" spans="1:16" ht="24" x14ac:dyDescent="0.2">
      <c r="A1845" s="408" t="s">
        <v>3533</v>
      </c>
      <c r="B1845" s="408" t="s">
        <v>1112</v>
      </c>
      <c r="C1845" s="412" t="s">
        <v>3229</v>
      </c>
      <c r="D1845" s="507" t="s">
        <v>1121</v>
      </c>
      <c r="E1845" s="511">
        <v>2500</v>
      </c>
      <c r="F1845" s="512">
        <v>70861823</v>
      </c>
      <c r="G1845" s="507" t="s">
        <v>3897</v>
      </c>
      <c r="H1845" s="507" t="s">
        <v>1121</v>
      </c>
      <c r="I1845" s="509"/>
      <c r="J1845" s="509"/>
      <c r="K1845" s="411">
        <v>1</v>
      </c>
      <c r="L1845" s="512">
        <v>4</v>
      </c>
      <c r="M1845" s="363">
        <v>10000</v>
      </c>
      <c r="N1845" s="412">
        <v>2</v>
      </c>
      <c r="O1845" s="512">
        <v>8</v>
      </c>
      <c r="P1845" s="418">
        <v>20000</v>
      </c>
    </row>
    <row r="1846" spans="1:16" ht="24" x14ac:dyDescent="0.2">
      <c r="A1846" s="408" t="s">
        <v>3533</v>
      </c>
      <c r="B1846" s="408" t="s">
        <v>1112</v>
      </c>
      <c r="C1846" s="412" t="s">
        <v>3229</v>
      </c>
      <c r="D1846" s="507" t="s">
        <v>1154</v>
      </c>
      <c r="E1846" s="511">
        <v>2000</v>
      </c>
      <c r="F1846" s="512">
        <v>70885845</v>
      </c>
      <c r="G1846" s="507" t="s">
        <v>3898</v>
      </c>
      <c r="H1846" s="507" t="s">
        <v>1154</v>
      </c>
      <c r="I1846" s="509"/>
      <c r="J1846" s="509"/>
      <c r="K1846" s="411">
        <v>0</v>
      </c>
      <c r="L1846" s="512">
        <v>0</v>
      </c>
      <c r="M1846" s="412">
        <v>0</v>
      </c>
      <c r="N1846" s="412">
        <v>2</v>
      </c>
      <c r="O1846" s="512">
        <v>6</v>
      </c>
      <c r="P1846" s="418">
        <v>12000</v>
      </c>
    </row>
    <row r="1847" spans="1:16" ht="24" x14ac:dyDescent="0.2">
      <c r="A1847" s="408" t="s">
        <v>3533</v>
      </c>
      <c r="B1847" s="408" t="s">
        <v>1112</v>
      </c>
      <c r="C1847" s="412" t="s">
        <v>3229</v>
      </c>
      <c r="D1847" s="507" t="s">
        <v>1154</v>
      </c>
      <c r="E1847" s="511">
        <v>2000</v>
      </c>
      <c r="F1847" s="512">
        <v>72031526</v>
      </c>
      <c r="G1847" s="507" t="s">
        <v>1700</v>
      </c>
      <c r="H1847" s="507" t="s">
        <v>1154</v>
      </c>
      <c r="I1847" s="509"/>
      <c r="J1847" s="509"/>
      <c r="K1847" s="411">
        <v>1</v>
      </c>
      <c r="L1847" s="512">
        <v>3</v>
      </c>
      <c r="M1847" s="363">
        <v>6000</v>
      </c>
      <c r="N1847" s="412">
        <v>2</v>
      </c>
      <c r="O1847" s="512">
        <v>7</v>
      </c>
      <c r="P1847" s="418">
        <v>14000</v>
      </c>
    </row>
    <row r="1848" spans="1:16" ht="24" x14ac:dyDescent="0.2">
      <c r="A1848" s="408" t="s">
        <v>3533</v>
      </c>
      <c r="B1848" s="408" t="s">
        <v>1112</v>
      </c>
      <c r="C1848" s="412" t="s">
        <v>3229</v>
      </c>
      <c r="D1848" s="507" t="s">
        <v>1193</v>
      </c>
      <c r="E1848" s="511">
        <v>2200</v>
      </c>
      <c r="F1848" s="512">
        <v>71005383</v>
      </c>
      <c r="G1848" s="507" t="s">
        <v>3899</v>
      </c>
      <c r="H1848" s="507" t="s">
        <v>1193</v>
      </c>
      <c r="I1848" s="509"/>
      <c r="J1848" s="509"/>
      <c r="K1848" s="411">
        <v>2</v>
      </c>
      <c r="L1848" s="512">
        <v>12</v>
      </c>
      <c r="M1848" s="363">
        <v>26400</v>
      </c>
      <c r="N1848" s="412">
        <v>2</v>
      </c>
      <c r="O1848" s="512">
        <v>8</v>
      </c>
      <c r="P1848" s="418">
        <v>17600</v>
      </c>
    </row>
    <row r="1849" spans="1:16" ht="24" x14ac:dyDescent="0.2">
      <c r="A1849" s="408" t="s">
        <v>3533</v>
      </c>
      <c r="B1849" s="408" t="s">
        <v>1112</v>
      </c>
      <c r="C1849" s="412" t="s">
        <v>3229</v>
      </c>
      <c r="D1849" s="507" t="s">
        <v>1129</v>
      </c>
      <c r="E1849" s="511">
        <v>1200</v>
      </c>
      <c r="F1849" s="512">
        <v>71060568</v>
      </c>
      <c r="G1849" s="507" t="s">
        <v>3900</v>
      </c>
      <c r="H1849" s="507" t="s">
        <v>1129</v>
      </c>
      <c r="I1849" s="509"/>
      <c r="J1849" s="509"/>
      <c r="K1849" s="411">
        <v>1</v>
      </c>
      <c r="L1849" s="512">
        <v>1</v>
      </c>
      <c r="M1849" s="363">
        <v>1200</v>
      </c>
      <c r="N1849" s="412">
        <v>0</v>
      </c>
      <c r="O1849" s="512">
        <v>0</v>
      </c>
      <c r="P1849" s="418">
        <v>0</v>
      </c>
    </row>
    <row r="1850" spans="1:16" ht="24" x14ac:dyDescent="0.2">
      <c r="A1850" s="408" t="s">
        <v>3533</v>
      </c>
      <c r="B1850" s="408" t="s">
        <v>1112</v>
      </c>
      <c r="C1850" s="412" t="s">
        <v>3229</v>
      </c>
      <c r="D1850" s="507" t="s">
        <v>2896</v>
      </c>
      <c r="E1850" s="511">
        <v>1100</v>
      </c>
      <c r="F1850" s="512">
        <v>71114559</v>
      </c>
      <c r="G1850" s="507" t="s">
        <v>3901</v>
      </c>
      <c r="H1850" s="507" t="s">
        <v>2896</v>
      </c>
      <c r="I1850" s="509"/>
      <c r="J1850" s="509"/>
      <c r="K1850" s="411">
        <v>0</v>
      </c>
      <c r="L1850" s="512">
        <v>0</v>
      </c>
      <c r="M1850" s="412">
        <v>0</v>
      </c>
      <c r="N1850" s="412">
        <v>1</v>
      </c>
      <c r="O1850" s="512">
        <v>2</v>
      </c>
      <c r="P1850" s="418">
        <v>2200</v>
      </c>
    </row>
    <row r="1851" spans="1:16" ht="36" x14ac:dyDescent="0.2">
      <c r="A1851" s="408" t="s">
        <v>3533</v>
      </c>
      <c r="B1851" s="408" t="s">
        <v>1112</v>
      </c>
      <c r="C1851" s="412" t="s">
        <v>3229</v>
      </c>
      <c r="D1851" s="507" t="s">
        <v>1154</v>
      </c>
      <c r="E1851" s="511">
        <v>2200</v>
      </c>
      <c r="F1851" s="512">
        <v>71251394</v>
      </c>
      <c r="G1851" s="507" t="s">
        <v>3902</v>
      </c>
      <c r="H1851" s="507" t="s">
        <v>1154</v>
      </c>
      <c r="I1851" s="509"/>
      <c r="J1851" s="509"/>
      <c r="K1851" s="411">
        <v>2</v>
      </c>
      <c r="L1851" s="512">
        <v>12</v>
      </c>
      <c r="M1851" s="363">
        <v>26400</v>
      </c>
      <c r="N1851" s="412">
        <v>1</v>
      </c>
      <c r="O1851" s="512">
        <v>8</v>
      </c>
      <c r="P1851" s="418">
        <v>17600</v>
      </c>
    </row>
    <row r="1852" spans="1:16" ht="24" x14ac:dyDescent="0.2">
      <c r="A1852" s="408" t="s">
        <v>3533</v>
      </c>
      <c r="B1852" s="408" t="s">
        <v>1112</v>
      </c>
      <c r="C1852" s="412" t="s">
        <v>3229</v>
      </c>
      <c r="D1852" s="507" t="s">
        <v>1118</v>
      </c>
      <c r="E1852" s="511">
        <v>2000</v>
      </c>
      <c r="F1852" s="512">
        <v>71387785</v>
      </c>
      <c r="G1852" s="507" t="s">
        <v>3903</v>
      </c>
      <c r="H1852" s="507" t="s">
        <v>1118</v>
      </c>
      <c r="I1852" s="509"/>
      <c r="J1852" s="509"/>
      <c r="K1852" s="411">
        <v>1</v>
      </c>
      <c r="L1852" s="512">
        <v>1</v>
      </c>
      <c r="M1852" s="363">
        <v>2000</v>
      </c>
      <c r="N1852" s="412">
        <v>1</v>
      </c>
      <c r="O1852" s="512">
        <v>8</v>
      </c>
      <c r="P1852" s="418">
        <v>16000</v>
      </c>
    </row>
    <row r="1853" spans="1:16" ht="24" x14ac:dyDescent="0.2">
      <c r="A1853" s="408" t="s">
        <v>3533</v>
      </c>
      <c r="B1853" s="408" t="s">
        <v>1112</v>
      </c>
      <c r="C1853" s="412" t="s">
        <v>3229</v>
      </c>
      <c r="D1853" s="507" t="s">
        <v>2307</v>
      </c>
      <c r="E1853" s="511">
        <v>1800</v>
      </c>
      <c r="F1853" s="512">
        <v>71478478</v>
      </c>
      <c r="G1853" s="507" t="s">
        <v>3904</v>
      </c>
      <c r="H1853" s="507" t="s">
        <v>2307</v>
      </c>
      <c r="I1853" s="509"/>
      <c r="J1853" s="509"/>
      <c r="K1853" s="411">
        <v>0</v>
      </c>
      <c r="L1853" s="512">
        <v>0</v>
      </c>
      <c r="M1853" s="412">
        <v>0</v>
      </c>
      <c r="N1853" s="412">
        <v>1</v>
      </c>
      <c r="O1853" s="512">
        <v>2</v>
      </c>
      <c r="P1853" s="418">
        <v>3600</v>
      </c>
    </row>
    <row r="1854" spans="1:16" ht="24" x14ac:dyDescent="0.2">
      <c r="A1854" s="408" t="s">
        <v>3533</v>
      </c>
      <c r="B1854" s="408" t="s">
        <v>1112</v>
      </c>
      <c r="C1854" s="412" t="s">
        <v>3229</v>
      </c>
      <c r="D1854" s="507" t="s">
        <v>1151</v>
      </c>
      <c r="E1854" s="511">
        <v>1300</v>
      </c>
      <c r="F1854" s="512">
        <v>71509195</v>
      </c>
      <c r="G1854" s="507" t="s">
        <v>3905</v>
      </c>
      <c r="H1854" s="507" t="s">
        <v>3101</v>
      </c>
      <c r="I1854" s="509"/>
      <c r="J1854" s="509"/>
      <c r="K1854" s="411">
        <v>1</v>
      </c>
      <c r="L1854" s="512">
        <v>4</v>
      </c>
      <c r="M1854" s="363">
        <v>5200</v>
      </c>
      <c r="N1854" s="412">
        <v>0</v>
      </c>
      <c r="O1854" s="512">
        <v>0</v>
      </c>
      <c r="P1854" s="418">
        <v>0</v>
      </c>
    </row>
    <row r="1855" spans="1:16" ht="24" x14ac:dyDescent="0.2">
      <c r="A1855" s="408" t="s">
        <v>3533</v>
      </c>
      <c r="B1855" s="408" t="s">
        <v>1112</v>
      </c>
      <c r="C1855" s="412" t="s">
        <v>3229</v>
      </c>
      <c r="D1855" s="507" t="s">
        <v>1151</v>
      </c>
      <c r="E1855" s="511">
        <v>1300</v>
      </c>
      <c r="F1855" s="512">
        <v>71717960</v>
      </c>
      <c r="G1855" s="507" t="s">
        <v>3906</v>
      </c>
      <c r="H1855" s="507" t="s">
        <v>3101</v>
      </c>
      <c r="I1855" s="509"/>
      <c r="J1855" s="509"/>
      <c r="K1855" s="411">
        <v>1</v>
      </c>
      <c r="L1855" s="512">
        <v>1</v>
      </c>
      <c r="M1855" s="363">
        <v>1300</v>
      </c>
      <c r="N1855" s="412">
        <v>0</v>
      </c>
      <c r="O1855" s="512">
        <v>0</v>
      </c>
      <c r="P1855" s="418">
        <v>0</v>
      </c>
    </row>
    <row r="1856" spans="1:16" ht="24" x14ac:dyDescent="0.2">
      <c r="A1856" s="408" t="s">
        <v>3533</v>
      </c>
      <c r="B1856" s="408" t="s">
        <v>1112</v>
      </c>
      <c r="C1856" s="412" t="s">
        <v>3229</v>
      </c>
      <c r="D1856" s="507" t="s">
        <v>1129</v>
      </c>
      <c r="E1856" s="511">
        <v>1300</v>
      </c>
      <c r="F1856" s="512">
        <v>71823444</v>
      </c>
      <c r="G1856" s="507" t="s">
        <v>3907</v>
      </c>
      <c r="H1856" s="507" t="s">
        <v>1129</v>
      </c>
      <c r="I1856" s="509"/>
      <c r="J1856" s="509"/>
      <c r="K1856" s="411">
        <v>2</v>
      </c>
      <c r="L1856" s="512">
        <v>11</v>
      </c>
      <c r="M1856" s="363">
        <v>14300</v>
      </c>
      <c r="N1856" s="412">
        <v>1</v>
      </c>
      <c r="O1856" s="512">
        <v>5</v>
      </c>
      <c r="P1856" s="418">
        <v>6500</v>
      </c>
    </row>
    <row r="1857" spans="1:16" ht="36" x14ac:dyDescent="0.2">
      <c r="A1857" s="408" t="s">
        <v>3533</v>
      </c>
      <c r="B1857" s="408" t="s">
        <v>1112</v>
      </c>
      <c r="C1857" s="412" t="s">
        <v>3229</v>
      </c>
      <c r="D1857" s="507" t="s">
        <v>2758</v>
      </c>
      <c r="E1857" s="511">
        <v>1300</v>
      </c>
      <c r="F1857" s="512">
        <v>71869757</v>
      </c>
      <c r="G1857" s="507" t="s">
        <v>3908</v>
      </c>
      <c r="H1857" s="507" t="s">
        <v>2758</v>
      </c>
      <c r="I1857" s="509"/>
      <c r="J1857" s="509"/>
      <c r="K1857" s="411">
        <v>1</v>
      </c>
      <c r="L1857" s="512">
        <v>3</v>
      </c>
      <c r="M1857" s="363">
        <v>3900</v>
      </c>
      <c r="N1857" s="412">
        <v>1</v>
      </c>
      <c r="O1857" s="512">
        <v>8</v>
      </c>
      <c r="P1857" s="418">
        <v>10400</v>
      </c>
    </row>
    <row r="1858" spans="1:16" ht="24" x14ac:dyDescent="0.2">
      <c r="A1858" s="408" t="s">
        <v>3533</v>
      </c>
      <c r="B1858" s="408" t="s">
        <v>1112</v>
      </c>
      <c r="C1858" s="412" t="s">
        <v>3229</v>
      </c>
      <c r="D1858" s="507" t="s">
        <v>1186</v>
      </c>
      <c r="E1858" s="511">
        <v>1300</v>
      </c>
      <c r="F1858" s="512">
        <v>71926074</v>
      </c>
      <c r="G1858" s="507" t="s">
        <v>3909</v>
      </c>
      <c r="H1858" s="507" t="s">
        <v>1186</v>
      </c>
      <c r="I1858" s="509"/>
      <c r="J1858" s="509"/>
      <c r="K1858" s="411">
        <v>1</v>
      </c>
      <c r="L1858" s="512">
        <v>1</v>
      </c>
      <c r="M1858" s="363">
        <v>1300</v>
      </c>
      <c r="N1858" s="412">
        <v>0</v>
      </c>
      <c r="O1858" s="512">
        <v>0</v>
      </c>
      <c r="P1858" s="418">
        <v>0</v>
      </c>
    </row>
    <row r="1859" spans="1:16" ht="24" x14ac:dyDescent="0.2">
      <c r="A1859" s="408" t="s">
        <v>3533</v>
      </c>
      <c r="B1859" s="408" t="s">
        <v>1112</v>
      </c>
      <c r="C1859" s="412" t="s">
        <v>3229</v>
      </c>
      <c r="D1859" s="507" t="s">
        <v>1186</v>
      </c>
      <c r="E1859" s="511">
        <v>1300</v>
      </c>
      <c r="F1859" s="512">
        <v>72046915</v>
      </c>
      <c r="G1859" s="507" t="s">
        <v>3910</v>
      </c>
      <c r="H1859" s="507" t="s">
        <v>1186</v>
      </c>
      <c r="I1859" s="509"/>
      <c r="J1859" s="509"/>
      <c r="K1859" s="411">
        <v>1</v>
      </c>
      <c r="L1859" s="512">
        <v>2</v>
      </c>
      <c r="M1859" s="363">
        <v>2600</v>
      </c>
      <c r="N1859" s="412">
        <v>2</v>
      </c>
      <c r="O1859" s="512">
        <v>8</v>
      </c>
      <c r="P1859" s="418">
        <v>10400</v>
      </c>
    </row>
    <row r="1860" spans="1:16" ht="24" x14ac:dyDescent="0.2">
      <c r="A1860" s="408" t="s">
        <v>3533</v>
      </c>
      <c r="B1860" s="408" t="s">
        <v>1112</v>
      </c>
      <c r="C1860" s="412" t="s">
        <v>3229</v>
      </c>
      <c r="D1860" s="507" t="s">
        <v>2957</v>
      </c>
      <c r="E1860" s="511">
        <v>1100</v>
      </c>
      <c r="F1860" s="512">
        <v>72254065</v>
      </c>
      <c r="G1860" s="507" t="s">
        <v>3911</v>
      </c>
      <c r="H1860" s="507" t="s">
        <v>2957</v>
      </c>
      <c r="I1860" s="509"/>
      <c r="J1860" s="509"/>
      <c r="K1860" s="411">
        <v>1</v>
      </c>
      <c r="L1860" s="512">
        <v>2</v>
      </c>
      <c r="M1860" s="363">
        <v>2200</v>
      </c>
      <c r="N1860" s="412">
        <v>2</v>
      </c>
      <c r="O1860" s="512">
        <v>8</v>
      </c>
      <c r="P1860" s="418">
        <v>8800</v>
      </c>
    </row>
    <row r="1861" spans="1:16" ht="24" x14ac:dyDescent="0.2">
      <c r="A1861" s="408" t="s">
        <v>3533</v>
      </c>
      <c r="B1861" s="408" t="s">
        <v>1112</v>
      </c>
      <c r="C1861" s="412" t="s">
        <v>3229</v>
      </c>
      <c r="D1861" s="507" t="s">
        <v>1118</v>
      </c>
      <c r="E1861" s="511">
        <v>2000</v>
      </c>
      <c r="F1861" s="512">
        <v>72256844</v>
      </c>
      <c r="G1861" s="507" t="s">
        <v>3912</v>
      </c>
      <c r="H1861" s="507" t="s">
        <v>1118</v>
      </c>
      <c r="I1861" s="509"/>
      <c r="J1861" s="509"/>
      <c r="K1861" s="411">
        <v>1</v>
      </c>
      <c r="L1861" s="512">
        <v>4</v>
      </c>
      <c r="M1861" s="363">
        <v>8000</v>
      </c>
      <c r="N1861" s="412">
        <v>2</v>
      </c>
      <c r="O1861" s="512">
        <v>8</v>
      </c>
      <c r="P1861" s="418">
        <v>16000</v>
      </c>
    </row>
    <row r="1862" spans="1:16" ht="24" x14ac:dyDescent="0.2">
      <c r="A1862" s="408" t="s">
        <v>3533</v>
      </c>
      <c r="B1862" s="408" t="s">
        <v>1112</v>
      </c>
      <c r="C1862" s="412" t="s">
        <v>3229</v>
      </c>
      <c r="D1862" s="507" t="s">
        <v>1129</v>
      </c>
      <c r="E1862" s="511">
        <v>1200</v>
      </c>
      <c r="F1862" s="512">
        <v>72285596</v>
      </c>
      <c r="G1862" s="507" t="s">
        <v>3913</v>
      </c>
      <c r="H1862" s="507" t="s">
        <v>1129</v>
      </c>
      <c r="I1862" s="509"/>
      <c r="J1862" s="509"/>
      <c r="K1862" s="411">
        <v>1</v>
      </c>
      <c r="L1862" s="512">
        <v>2</v>
      </c>
      <c r="M1862" s="363">
        <v>2400</v>
      </c>
      <c r="N1862" s="412">
        <v>1</v>
      </c>
      <c r="O1862" s="512">
        <v>4</v>
      </c>
      <c r="P1862" s="418">
        <v>4800</v>
      </c>
    </row>
    <row r="1863" spans="1:16" ht="24" x14ac:dyDescent="0.2">
      <c r="A1863" s="408" t="s">
        <v>3533</v>
      </c>
      <c r="B1863" s="408" t="s">
        <v>1112</v>
      </c>
      <c r="C1863" s="412" t="s">
        <v>3229</v>
      </c>
      <c r="D1863" s="507" t="s">
        <v>1113</v>
      </c>
      <c r="E1863" s="511">
        <v>1600</v>
      </c>
      <c r="F1863" s="512">
        <v>72541008</v>
      </c>
      <c r="G1863" s="507" t="s">
        <v>3914</v>
      </c>
      <c r="H1863" s="507" t="s">
        <v>1113</v>
      </c>
      <c r="I1863" s="509"/>
      <c r="J1863" s="509"/>
      <c r="K1863" s="411">
        <v>2</v>
      </c>
      <c r="L1863" s="512">
        <v>11</v>
      </c>
      <c r="M1863" s="363">
        <v>17600</v>
      </c>
      <c r="N1863" s="412">
        <v>0</v>
      </c>
      <c r="O1863" s="512">
        <v>0</v>
      </c>
      <c r="P1863" s="418">
        <v>0</v>
      </c>
    </row>
    <row r="1864" spans="1:16" ht="24" x14ac:dyDescent="0.2">
      <c r="A1864" s="408" t="s">
        <v>3533</v>
      </c>
      <c r="B1864" s="408" t="s">
        <v>1112</v>
      </c>
      <c r="C1864" s="412" t="s">
        <v>3229</v>
      </c>
      <c r="D1864" s="507" t="s">
        <v>844</v>
      </c>
      <c r="E1864" s="511">
        <v>3100</v>
      </c>
      <c r="F1864" s="512">
        <v>72696829</v>
      </c>
      <c r="G1864" s="507" t="s">
        <v>2017</v>
      </c>
      <c r="H1864" s="507" t="s">
        <v>844</v>
      </c>
      <c r="I1864" s="509"/>
      <c r="J1864" s="509"/>
      <c r="K1864" s="411">
        <v>1</v>
      </c>
      <c r="L1864" s="512">
        <v>3</v>
      </c>
      <c r="M1864" s="363">
        <v>9300</v>
      </c>
      <c r="N1864" s="412">
        <v>0</v>
      </c>
      <c r="O1864" s="512">
        <v>0</v>
      </c>
      <c r="P1864" s="418">
        <v>0</v>
      </c>
    </row>
    <row r="1865" spans="1:16" ht="24" x14ac:dyDescent="0.2">
      <c r="A1865" s="408" t="s">
        <v>3533</v>
      </c>
      <c r="B1865" s="408" t="s">
        <v>1112</v>
      </c>
      <c r="C1865" s="412" t="s">
        <v>3229</v>
      </c>
      <c r="D1865" s="507" t="s">
        <v>1118</v>
      </c>
      <c r="E1865" s="511">
        <v>2500</v>
      </c>
      <c r="F1865" s="512">
        <v>72796114</v>
      </c>
      <c r="G1865" s="507" t="s">
        <v>3915</v>
      </c>
      <c r="H1865" s="507" t="s">
        <v>1118</v>
      </c>
      <c r="I1865" s="509"/>
      <c r="J1865" s="509"/>
      <c r="K1865" s="411">
        <v>1</v>
      </c>
      <c r="L1865" s="512">
        <v>4</v>
      </c>
      <c r="M1865" s="363">
        <v>10000</v>
      </c>
      <c r="N1865" s="412">
        <v>2</v>
      </c>
      <c r="O1865" s="512">
        <v>6</v>
      </c>
      <c r="P1865" s="418">
        <v>15000</v>
      </c>
    </row>
    <row r="1866" spans="1:16" ht="24" x14ac:dyDescent="0.2">
      <c r="A1866" s="408" t="s">
        <v>3533</v>
      </c>
      <c r="B1866" s="408" t="s">
        <v>1112</v>
      </c>
      <c r="C1866" s="412" t="s">
        <v>3229</v>
      </c>
      <c r="D1866" s="507" t="s">
        <v>1113</v>
      </c>
      <c r="E1866" s="511">
        <v>1600</v>
      </c>
      <c r="F1866" s="512">
        <v>72964781</v>
      </c>
      <c r="G1866" s="507" t="s">
        <v>3916</v>
      </c>
      <c r="H1866" s="507" t="s">
        <v>1113</v>
      </c>
      <c r="I1866" s="509"/>
      <c r="J1866" s="509"/>
      <c r="K1866" s="411">
        <v>1</v>
      </c>
      <c r="L1866" s="512">
        <v>3</v>
      </c>
      <c r="M1866" s="363">
        <v>4800</v>
      </c>
      <c r="N1866" s="412">
        <v>2</v>
      </c>
      <c r="O1866" s="512">
        <v>8</v>
      </c>
      <c r="P1866" s="418">
        <v>12800</v>
      </c>
    </row>
    <row r="1867" spans="1:16" ht="24" x14ac:dyDescent="0.2">
      <c r="A1867" s="408" t="s">
        <v>3533</v>
      </c>
      <c r="B1867" s="408" t="s">
        <v>1112</v>
      </c>
      <c r="C1867" s="412" t="s">
        <v>3229</v>
      </c>
      <c r="D1867" s="507" t="s">
        <v>1151</v>
      </c>
      <c r="E1867" s="511">
        <v>1300</v>
      </c>
      <c r="F1867" s="512">
        <v>73226117</v>
      </c>
      <c r="G1867" s="507" t="s">
        <v>3917</v>
      </c>
      <c r="H1867" s="507" t="s">
        <v>1151</v>
      </c>
      <c r="I1867" s="509"/>
      <c r="J1867" s="509"/>
      <c r="K1867" s="411">
        <v>1</v>
      </c>
      <c r="L1867" s="512">
        <v>4</v>
      </c>
      <c r="M1867" s="363">
        <v>5200</v>
      </c>
      <c r="N1867" s="412">
        <v>1</v>
      </c>
      <c r="O1867" s="512">
        <v>6</v>
      </c>
      <c r="P1867" s="418">
        <v>7800</v>
      </c>
    </row>
    <row r="1868" spans="1:16" ht="24" x14ac:dyDescent="0.2">
      <c r="A1868" s="408" t="s">
        <v>3533</v>
      </c>
      <c r="B1868" s="408" t="s">
        <v>1112</v>
      </c>
      <c r="C1868" s="412" t="s">
        <v>3229</v>
      </c>
      <c r="D1868" s="507" t="s">
        <v>1133</v>
      </c>
      <c r="E1868" s="511">
        <v>2000</v>
      </c>
      <c r="F1868" s="512">
        <v>73388980</v>
      </c>
      <c r="G1868" s="507" t="s">
        <v>3918</v>
      </c>
      <c r="H1868" s="507" t="s">
        <v>1133</v>
      </c>
      <c r="I1868" s="509"/>
      <c r="J1868" s="509"/>
      <c r="K1868" s="411">
        <v>1</v>
      </c>
      <c r="L1868" s="512">
        <v>3</v>
      </c>
      <c r="M1868" s="363">
        <v>6000</v>
      </c>
      <c r="N1868" s="412">
        <v>0</v>
      </c>
      <c r="O1868" s="512">
        <v>0</v>
      </c>
      <c r="P1868" s="418">
        <v>0</v>
      </c>
    </row>
    <row r="1869" spans="1:16" ht="24" x14ac:dyDescent="0.2">
      <c r="A1869" s="408" t="s">
        <v>3533</v>
      </c>
      <c r="B1869" s="408" t="s">
        <v>1112</v>
      </c>
      <c r="C1869" s="412" t="s">
        <v>3229</v>
      </c>
      <c r="D1869" s="507" t="s">
        <v>1151</v>
      </c>
      <c r="E1869" s="511">
        <v>1300</v>
      </c>
      <c r="F1869" s="512">
        <v>73471099</v>
      </c>
      <c r="G1869" s="507" t="s">
        <v>3919</v>
      </c>
      <c r="H1869" s="507" t="s">
        <v>1151</v>
      </c>
      <c r="I1869" s="509"/>
      <c r="J1869" s="509"/>
      <c r="K1869" s="411">
        <v>1</v>
      </c>
      <c r="L1869" s="512">
        <v>3</v>
      </c>
      <c r="M1869" s="363">
        <v>3900</v>
      </c>
      <c r="N1869" s="412">
        <v>1</v>
      </c>
      <c r="O1869" s="512">
        <v>1</v>
      </c>
      <c r="P1869" s="418">
        <v>1300</v>
      </c>
    </row>
    <row r="1870" spans="1:16" ht="24" x14ac:dyDescent="0.2">
      <c r="A1870" s="408" t="s">
        <v>3533</v>
      </c>
      <c r="B1870" s="408" t="s">
        <v>1112</v>
      </c>
      <c r="C1870" s="412" t="s">
        <v>3229</v>
      </c>
      <c r="D1870" s="507" t="s">
        <v>3101</v>
      </c>
      <c r="E1870" s="511">
        <v>1000</v>
      </c>
      <c r="F1870" s="512">
        <v>73799710</v>
      </c>
      <c r="G1870" s="507" t="s">
        <v>3920</v>
      </c>
      <c r="H1870" s="507" t="s">
        <v>3101</v>
      </c>
      <c r="I1870" s="509"/>
      <c r="J1870" s="509"/>
      <c r="K1870" s="411">
        <v>0</v>
      </c>
      <c r="L1870" s="512">
        <v>0</v>
      </c>
      <c r="M1870" s="412">
        <v>0</v>
      </c>
      <c r="N1870" s="412">
        <v>2</v>
      </c>
      <c r="O1870" s="512">
        <v>5</v>
      </c>
      <c r="P1870" s="418">
        <v>5000</v>
      </c>
    </row>
    <row r="1871" spans="1:16" ht="24" x14ac:dyDescent="0.2">
      <c r="A1871" s="408" t="s">
        <v>3533</v>
      </c>
      <c r="B1871" s="408" t="s">
        <v>1112</v>
      </c>
      <c r="C1871" s="412" t="s">
        <v>3229</v>
      </c>
      <c r="D1871" s="507" t="s">
        <v>1129</v>
      </c>
      <c r="E1871" s="511">
        <v>1200</v>
      </c>
      <c r="F1871" s="512">
        <v>74122637</v>
      </c>
      <c r="G1871" s="507" t="s">
        <v>3673</v>
      </c>
      <c r="H1871" s="507" t="s">
        <v>1129</v>
      </c>
      <c r="I1871" s="509"/>
      <c r="J1871" s="509"/>
      <c r="K1871" s="411">
        <v>0</v>
      </c>
      <c r="L1871" s="512">
        <v>0</v>
      </c>
      <c r="M1871" s="412">
        <v>0</v>
      </c>
      <c r="N1871" s="412">
        <v>1</v>
      </c>
      <c r="O1871" s="512">
        <v>1</v>
      </c>
      <c r="P1871" s="418">
        <v>1200</v>
      </c>
    </row>
    <row r="1872" spans="1:16" ht="24" x14ac:dyDescent="0.2">
      <c r="A1872" s="408" t="s">
        <v>3533</v>
      </c>
      <c r="B1872" s="408" t="s">
        <v>1112</v>
      </c>
      <c r="C1872" s="412" t="s">
        <v>3229</v>
      </c>
      <c r="D1872" s="507" t="s">
        <v>1129</v>
      </c>
      <c r="E1872" s="511">
        <v>1200</v>
      </c>
      <c r="F1872" s="512">
        <v>75423212</v>
      </c>
      <c r="G1872" s="507" t="s">
        <v>3921</v>
      </c>
      <c r="H1872" s="507" t="s">
        <v>1129</v>
      </c>
      <c r="I1872" s="509"/>
      <c r="J1872" s="509"/>
      <c r="K1872" s="411">
        <v>0</v>
      </c>
      <c r="L1872" s="512">
        <v>0</v>
      </c>
      <c r="M1872" s="412">
        <v>0</v>
      </c>
      <c r="N1872" s="412">
        <v>1</v>
      </c>
      <c r="O1872" s="512">
        <v>3</v>
      </c>
      <c r="P1872" s="418">
        <v>3600</v>
      </c>
    </row>
    <row r="1873" spans="1:16" ht="24" x14ac:dyDescent="0.2">
      <c r="A1873" s="408" t="s">
        <v>3533</v>
      </c>
      <c r="B1873" s="408" t="s">
        <v>1112</v>
      </c>
      <c r="C1873" s="412" t="s">
        <v>3229</v>
      </c>
      <c r="D1873" s="507" t="s">
        <v>1154</v>
      </c>
      <c r="E1873" s="511">
        <v>2000</v>
      </c>
      <c r="F1873" s="512">
        <v>74144396</v>
      </c>
      <c r="G1873" s="507" t="s">
        <v>3922</v>
      </c>
      <c r="H1873" s="507" t="s">
        <v>1154</v>
      </c>
      <c r="I1873" s="509"/>
      <c r="J1873" s="509"/>
      <c r="K1873" s="411">
        <v>0</v>
      </c>
      <c r="L1873" s="512">
        <v>0</v>
      </c>
      <c r="M1873" s="412">
        <v>0</v>
      </c>
      <c r="N1873" s="412">
        <v>1</v>
      </c>
      <c r="O1873" s="512">
        <v>1</v>
      </c>
      <c r="P1873" s="418">
        <v>2000</v>
      </c>
    </row>
    <row r="1874" spans="1:16" ht="24" x14ac:dyDescent="0.2">
      <c r="A1874" s="408" t="s">
        <v>3533</v>
      </c>
      <c r="B1874" s="408" t="s">
        <v>1112</v>
      </c>
      <c r="C1874" s="412" t="s">
        <v>3229</v>
      </c>
      <c r="D1874" s="507" t="s">
        <v>1151</v>
      </c>
      <c r="E1874" s="511">
        <v>1300</v>
      </c>
      <c r="F1874" s="512">
        <v>74170333</v>
      </c>
      <c r="G1874" s="507" t="s">
        <v>3923</v>
      </c>
      <c r="H1874" s="507" t="s">
        <v>3101</v>
      </c>
      <c r="I1874" s="509"/>
      <c r="J1874" s="509"/>
      <c r="K1874" s="411">
        <v>1</v>
      </c>
      <c r="L1874" s="512">
        <v>2</v>
      </c>
      <c r="M1874" s="363">
        <v>2600</v>
      </c>
      <c r="N1874" s="412">
        <v>1</v>
      </c>
      <c r="O1874" s="512">
        <v>2</v>
      </c>
      <c r="P1874" s="418">
        <v>2600</v>
      </c>
    </row>
    <row r="1875" spans="1:16" ht="24" x14ac:dyDescent="0.2">
      <c r="A1875" s="408" t="s">
        <v>3533</v>
      </c>
      <c r="B1875" s="408" t="s">
        <v>1112</v>
      </c>
      <c r="C1875" s="412" t="s">
        <v>3229</v>
      </c>
      <c r="D1875" s="507" t="s">
        <v>1129</v>
      </c>
      <c r="E1875" s="511">
        <v>1200</v>
      </c>
      <c r="F1875" s="512">
        <v>74577504</v>
      </c>
      <c r="G1875" s="507" t="s">
        <v>3924</v>
      </c>
      <c r="H1875" s="507" t="s">
        <v>1129</v>
      </c>
      <c r="I1875" s="509"/>
      <c r="J1875" s="509"/>
      <c r="K1875" s="411">
        <v>1</v>
      </c>
      <c r="L1875" s="512">
        <v>4</v>
      </c>
      <c r="M1875" s="363">
        <v>4800</v>
      </c>
      <c r="N1875" s="412">
        <v>1</v>
      </c>
      <c r="O1875" s="512">
        <v>7</v>
      </c>
      <c r="P1875" s="418">
        <v>8400</v>
      </c>
    </row>
    <row r="1876" spans="1:16" ht="24" x14ac:dyDescent="0.2">
      <c r="A1876" s="408" t="s">
        <v>3533</v>
      </c>
      <c r="B1876" s="408" t="s">
        <v>1112</v>
      </c>
      <c r="C1876" s="412" t="s">
        <v>3229</v>
      </c>
      <c r="D1876" s="507" t="s">
        <v>844</v>
      </c>
      <c r="E1876" s="511">
        <v>6300</v>
      </c>
      <c r="F1876" s="512">
        <v>75702691</v>
      </c>
      <c r="G1876" s="507" t="s">
        <v>3925</v>
      </c>
      <c r="H1876" s="507" t="s">
        <v>844</v>
      </c>
      <c r="I1876" s="509"/>
      <c r="J1876" s="509"/>
      <c r="K1876" s="411">
        <v>0</v>
      </c>
      <c r="L1876" s="512">
        <v>0</v>
      </c>
      <c r="M1876" s="412">
        <v>0</v>
      </c>
      <c r="N1876" s="412">
        <v>1</v>
      </c>
      <c r="O1876" s="512">
        <v>1</v>
      </c>
      <c r="P1876" s="418">
        <v>6300</v>
      </c>
    </row>
    <row r="1877" spans="1:16" ht="24" x14ac:dyDescent="0.2">
      <c r="A1877" s="408" t="s">
        <v>3533</v>
      </c>
      <c r="B1877" s="408" t="s">
        <v>1112</v>
      </c>
      <c r="C1877" s="412" t="s">
        <v>3229</v>
      </c>
      <c r="D1877" s="507" t="s">
        <v>2957</v>
      </c>
      <c r="E1877" s="511">
        <v>1500</v>
      </c>
      <c r="F1877" s="512">
        <v>76308331</v>
      </c>
      <c r="G1877" s="507" t="s">
        <v>3926</v>
      </c>
      <c r="H1877" s="507" t="s">
        <v>2957</v>
      </c>
      <c r="I1877" s="509"/>
      <c r="J1877" s="509"/>
      <c r="K1877" s="411">
        <v>2</v>
      </c>
      <c r="L1877" s="512">
        <v>11</v>
      </c>
      <c r="M1877" s="363">
        <v>16500</v>
      </c>
      <c r="N1877" s="412">
        <v>0</v>
      </c>
      <c r="O1877" s="512">
        <v>0</v>
      </c>
      <c r="P1877" s="418">
        <v>0</v>
      </c>
    </row>
    <row r="1878" spans="1:16" ht="24" x14ac:dyDescent="0.2">
      <c r="A1878" s="408" t="s">
        <v>3533</v>
      </c>
      <c r="B1878" s="408" t="s">
        <v>1112</v>
      </c>
      <c r="C1878" s="412" t="s">
        <v>3229</v>
      </c>
      <c r="D1878" s="507" t="s">
        <v>1186</v>
      </c>
      <c r="E1878" s="511">
        <v>1300</v>
      </c>
      <c r="F1878" s="512">
        <v>80532843</v>
      </c>
      <c r="G1878" s="507" t="s">
        <v>3927</v>
      </c>
      <c r="H1878" s="507" t="s">
        <v>1186</v>
      </c>
      <c r="I1878" s="509"/>
      <c r="J1878" s="509"/>
      <c r="K1878" s="411">
        <v>2</v>
      </c>
      <c r="L1878" s="512">
        <v>12</v>
      </c>
      <c r="M1878" s="363">
        <v>15600</v>
      </c>
      <c r="N1878" s="412">
        <v>2</v>
      </c>
      <c r="O1878" s="512">
        <v>8</v>
      </c>
      <c r="P1878" s="418">
        <v>10400</v>
      </c>
    </row>
    <row r="1879" spans="1:16" x14ac:dyDescent="0.2">
      <c r="A1879" s="513" t="s">
        <v>675</v>
      </c>
      <c r="B1879" s="513"/>
      <c r="C1879" s="416"/>
      <c r="D1879" s="513"/>
      <c r="E1879" s="513"/>
      <c r="F1879" s="513"/>
      <c r="G1879" s="513"/>
      <c r="H1879" s="513"/>
      <c r="I1879" s="513"/>
      <c r="J1879" s="513"/>
      <c r="K1879" s="513"/>
      <c r="L1879" s="513"/>
      <c r="M1879" s="513"/>
      <c r="N1879" s="513"/>
      <c r="O1879" s="513"/>
      <c r="P1879" s="513"/>
    </row>
    <row r="1880" spans="1:16" ht="24" x14ac:dyDescent="0.2">
      <c r="A1880" s="419" t="s">
        <v>3928</v>
      </c>
      <c r="B1880" s="408" t="s">
        <v>1112</v>
      </c>
      <c r="C1880" s="412" t="s">
        <v>3229</v>
      </c>
      <c r="D1880" s="419" t="s">
        <v>1118</v>
      </c>
      <c r="E1880" s="420">
        <v>2400</v>
      </c>
      <c r="F1880" s="421">
        <v>43993722</v>
      </c>
      <c r="G1880" s="419" t="s">
        <v>3929</v>
      </c>
      <c r="H1880" s="419" t="s">
        <v>1118</v>
      </c>
      <c r="I1880" s="421" t="s">
        <v>1034</v>
      </c>
      <c r="J1880" s="421" t="s">
        <v>1118</v>
      </c>
      <c r="K1880" s="422">
        <v>3</v>
      </c>
      <c r="L1880" s="422">
        <v>7</v>
      </c>
      <c r="M1880" s="423">
        <v>16800</v>
      </c>
      <c r="N1880" s="421">
        <v>2</v>
      </c>
      <c r="O1880" s="421">
        <v>6</v>
      </c>
      <c r="P1880" s="420">
        <v>14400</v>
      </c>
    </row>
    <row r="1881" spans="1:16" ht="24" x14ac:dyDescent="0.2">
      <c r="A1881" s="419" t="s">
        <v>3928</v>
      </c>
      <c r="B1881" s="408" t="s">
        <v>1112</v>
      </c>
      <c r="C1881" s="412" t="s">
        <v>3229</v>
      </c>
      <c r="D1881" s="419" t="s">
        <v>1129</v>
      </c>
      <c r="E1881" s="420">
        <v>1400</v>
      </c>
      <c r="F1881" s="421">
        <v>46380111</v>
      </c>
      <c r="G1881" s="419" t="s">
        <v>3930</v>
      </c>
      <c r="H1881" s="419" t="s">
        <v>1129</v>
      </c>
      <c r="I1881" s="421" t="s">
        <v>870</v>
      </c>
      <c r="J1881" s="421" t="s">
        <v>1129</v>
      </c>
      <c r="K1881" s="422">
        <v>4</v>
      </c>
      <c r="L1881" s="422">
        <v>11</v>
      </c>
      <c r="M1881" s="423">
        <v>15400</v>
      </c>
      <c r="N1881" s="421">
        <v>2</v>
      </c>
      <c r="O1881" s="421">
        <v>4</v>
      </c>
      <c r="P1881" s="420">
        <v>5600</v>
      </c>
    </row>
    <row r="1882" spans="1:16" ht="24" x14ac:dyDescent="0.2">
      <c r="A1882" s="419" t="s">
        <v>3928</v>
      </c>
      <c r="B1882" s="408" t="s">
        <v>1112</v>
      </c>
      <c r="C1882" s="412" t="s">
        <v>3229</v>
      </c>
      <c r="D1882" s="419" t="s">
        <v>1133</v>
      </c>
      <c r="E1882" s="420">
        <v>2400</v>
      </c>
      <c r="F1882" s="421">
        <v>44993930</v>
      </c>
      <c r="G1882" s="419" t="s">
        <v>3931</v>
      </c>
      <c r="H1882" s="419" t="s">
        <v>1133</v>
      </c>
      <c r="I1882" s="421" t="s">
        <v>1034</v>
      </c>
      <c r="J1882" s="421" t="s">
        <v>1133</v>
      </c>
      <c r="K1882" s="422">
        <v>3</v>
      </c>
      <c r="L1882" s="422">
        <v>7</v>
      </c>
      <c r="M1882" s="423">
        <v>16800</v>
      </c>
      <c r="N1882" s="421">
        <v>2</v>
      </c>
      <c r="O1882" s="421">
        <v>6</v>
      </c>
      <c r="P1882" s="420">
        <v>14400</v>
      </c>
    </row>
    <row r="1883" spans="1:16" ht="24" x14ac:dyDescent="0.2">
      <c r="A1883" s="419" t="s">
        <v>3928</v>
      </c>
      <c r="B1883" s="408" t="s">
        <v>1112</v>
      </c>
      <c r="C1883" s="412" t="s">
        <v>3229</v>
      </c>
      <c r="D1883" s="419" t="s">
        <v>1126</v>
      </c>
      <c r="E1883" s="420">
        <v>1200</v>
      </c>
      <c r="F1883" s="421">
        <v>31542966</v>
      </c>
      <c r="G1883" s="419" t="s">
        <v>3932</v>
      </c>
      <c r="H1883" s="419" t="s">
        <v>1126</v>
      </c>
      <c r="I1883" s="421" t="s">
        <v>870</v>
      </c>
      <c r="J1883" s="421" t="s">
        <v>1126</v>
      </c>
      <c r="K1883" s="422">
        <v>4</v>
      </c>
      <c r="L1883" s="422">
        <v>12</v>
      </c>
      <c r="M1883" s="423">
        <v>14400</v>
      </c>
      <c r="N1883" s="421">
        <v>2</v>
      </c>
      <c r="O1883" s="421">
        <v>6</v>
      </c>
      <c r="P1883" s="420">
        <v>7200</v>
      </c>
    </row>
    <row r="1884" spans="1:16" ht="24" x14ac:dyDescent="0.2">
      <c r="A1884" s="419" t="s">
        <v>3928</v>
      </c>
      <c r="B1884" s="408" t="s">
        <v>1112</v>
      </c>
      <c r="C1884" s="412" t="s">
        <v>3229</v>
      </c>
      <c r="D1884" s="419" t="s">
        <v>2896</v>
      </c>
      <c r="E1884" s="420">
        <v>1600</v>
      </c>
      <c r="F1884" s="421">
        <v>71837353</v>
      </c>
      <c r="G1884" s="419" t="s">
        <v>3933</v>
      </c>
      <c r="H1884" s="419" t="s">
        <v>2896</v>
      </c>
      <c r="I1884" s="421" t="s">
        <v>870</v>
      </c>
      <c r="J1884" s="421" t="s">
        <v>2896</v>
      </c>
      <c r="K1884" s="422">
        <v>2</v>
      </c>
      <c r="L1884" s="422">
        <v>5</v>
      </c>
      <c r="M1884" s="423">
        <v>8000</v>
      </c>
      <c r="N1884" s="421"/>
      <c r="O1884" s="421"/>
      <c r="P1884" s="420"/>
    </row>
    <row r="1885" spans="1:16" ht="24" x14ac:dyDescent="0.2">
      <c r="A1885" s="419" t="s">
        <v>3928</v>
      </c>
      <c r="B1885" s="408" t="s">
        <v>1112</v>
      </c>
      <c r="C1885" s="412" t="s">
        <v>3229</v>
      </c>
      <c r="D1885" s="419" t="s">
        <v>1177</v>
      </c>
      <c r="E1885" s="420">
        <v>1400</v>
      </c>
      <c r="F1885" s="421">
        <v>31551435</v>
      </c>
      <c r="G1885" s="419" t="s">
        <v>3934</v>
      </c>
      <c r="H1885" s="419" t="s">
        <v>1177</v>
      </c>
      <c r="I1885" s="421" t="s">
        <v>870</v>
      </c>
      <c r="J1885" s="421" t="s">
        <v>1129</v>
      </c>
      <c r="K1885" s="422">
        <v>3</v>
      </c>
      <c r="L1885" s="422">
        <v>7</v>
      </c>
      <c r="M1885" s="423">
        <v>9800</v>
      </c>
      <c r="N1885" s="421">
        <v>2</v>
      </c>
      <c r="O1885" s="421">
        <v>4</v>
      </c>
      <c r="P1885" s="420">
        <v>5600</v>
      </c>
    </row>
    <row r="1886" spans="1:16" ht="24" x14ac:dyDescent="0.2">
      <c r="A1886" s="419" t="s">
        <v>3928</v>
      </c>
      <c r="B1886" s="408" t="s">
        <v>1112</v>
      </c>
      <c r="C1886" s="412" t="s">
        <v>3229</v>
      </c>
      <c r="D1886" s="419" t="s">
        <v>1129</v>
      </c>
      <c r="E1886" s="420">
        <v>1800</v>
      </c>
      <c r="F1886" s="421">
        <v>45607138</v>
      </c>
      <c r="G1886" s="419" t="s">
        <v>3935</v>
      </c>
      <c r="H1886" s="419" t="s">
        <v>1129</v>
      </c>
      <c r="I1886" s="421" t="s">
        <v>870</v>
      </c>
      <c r="J1886" s="421" t="s">
        <v>1129</v>
      </c>
      <c r="K1886" s="422">
        <v>4</v>
      </c>
      <c r="L1886" s="422">
        <v>12</v>
      </c>
      <c r="M1886" s="423">
        <v>21600</v>
      </c>
      <c r="N1886" s="421">
        <v>2</v>
      </c>
      <c r="O1886" s="421">
        <v>6</v>
      </c>
      <c r="P1886" s="420">
        <v>8400</v>
      </c>
    </row>
    <row r="1887" spans="1:16" ht="24" x14ac:dyDescent="0.2">
      <c r="A1887" s="419" t="s">
        <v>3928</v>
      </c>
      <c r="B1887" s="408" t="s">
        <v>1112</v>
      </c>
      <c r="C1887" s="412" t="s">
        <v>3229</v>
      </c>
      <c r="D1887" s="419" t="s">
        <v>1129</v>
      </c>
      <c r="E1887" s="420">
        <v>1800</v>
      </c>
      <c r="F1887" s="421">
        <v>31552677</v>
      </c>
      <c r="G1887" s="419" t="s">
        <v>3936</v>
      </c>
      <c r="H1887" s="419" t="s">
        <v>1129</v>
      </c>
      <c r="I1887" s="421" t="s">
        <v>870</v>
      </c>
      <c r="J1887" s="421" t="s">
        <v>1129</v>
      </c>
      <c r="K1887" s="422">
        <v>4</v>
      </c>
      <c r="L1887" s="422">
        <v>11</v>
      </c>
      <c r="M1887" s="423">
        <v>19800</v>
      </c>
      <c r="N1887" s="421">
        <v>2</v>
      </c>
      <c r="O1887" s="421">
        <v>6</v>
      </c>
      <c r="P1887" s="420">
        <v>10800</v>
      </c>
    </row>
    <row r="1888" spans="1:16" ht="24" x14ac:dyDescent="0.2">
      <c r="A1888" s="419" t="s">
        <v>3928</v>
      </c>
      <c r="B1888" s="408" t="s">
        <v>1112</v>
      </c>
      <c r="C1888" s="412" t="s">
        <v>3229</v>
      </c>
      <c r="D1888" s="419" t="s">
        <v>1133</v>
      </c>
      <c r="E1888" s="420">
        <v>2400</v>
      </c>
      <c r="F1888" s="421">
        <v>46116460</v>
      </c>
      <c r="G1888" s="419" t="s">
        <v>3937</v>
      </c>
      <c r="H1888" s="419" t="s">
        <v>1133</v>
      </c>
      <c r="I1888" s="421" t="s">
        <v>1034</v>
      </c>
      <c r="J1888" s="421" t="s">
        <v>1133</v>
      </c>
      <c r="K1888" s="422">
        <v>3</v>
      </c>
      <c r="L1888" s="422">
        <v>7</v>
      </c>
      <c r="M1888" s="423">
        <v>16800</v>
      </c>
      <c r="N1888" s="421"/>
      <c r="O1888" s="421"/>
      <c r="P1888" s="420"/>
    </row>
    <row r="1889" spans="1:16" ht="24" x14ac:dyDescent="0.2">
      <c r="A1889" s="419" t="s">
        <v>3928</v>
      </c>
      <c r="B1889" s="408" t="s">
        <v>1112</v>
      </c>
      <c r="C1889" s="412" t="s">
        <v>3229</v>
      </c>
      <c r="D1889" s="419" t="s">
        <v>3938</v>
      </c>
      <c r="E1889" s="420">
        <v>2400</v>
      </c>
      <c r="F1889" s="421">
        <v>43474305</v>
      </c>
      <c r="G1889" s="419" t="s">
        <v>3939</v>
      </c>
      <c r="H1889" s="419" t="s">
        <v>3938</v>
      </c>
      <c r="I1889" s="421" t="s">
        <v>1034</v>
      </c>
      <c r="J1889" s="421" t="s">
        <v>1577</v>
      </c>
      <c r="K1889" s="422">
        <v>3</v>
      </c>
      <c r="L1889" s="422">
        <v>8</v>
      </c>
      <c r="M1889" s="423">
        <v>19200</v>
      </c>
      <c r="N1889" s="421"/>
      <c r="O1889" s="421"/>
      <c r="P1889" s="420"/>
    </row>
    <row r="1890" spans="1:16" ht="24" x14ac:dyDescent="0.2">
      <c r="A1890" s="419" t="s">
        <v>3928</v>
      </c>
      <c r="B1890" s="408" t="s">
        <v>1112</v>
      </c>
      <c r="C1890" s="412" t="s">
        <v>3229</v>
      </c>
      <c r="D1890" s="419" t="s">
        <v>1118</v>
      </c>
      <c r="E1890" s="420">
        <v>2400</v>
      </c>
      <c r="F1890" s="421">
        <v>41849798</v>
      </c>
      <c r="G1890" s="419" t="s">
        <v>3940</v>
      </c>
      <c r="H1890" s="419" t="s">
        <v>1118</v>
      </c>
      <c r="I1890" s="421" t="s">
        <v>1034</v>
      </c>
      <c r="J1890" s="421" t="s">
        <v>1118</v>
      </c>
      <c r="K1890" s="422">
        <v>3</v>
      </c>
      <c r="L1890" s="422">
        <v>7</v>
      </c>
      <c r="M1890" s="423">
        <v>16800</v>
      </c>
      <c r="N1890" s="421">
        <v>2</v>
      </c>
      <c r="O1890" s="421">
        <v>6</v>
      </c>
      <c r="P1890" s="420">
        <v>14400</v>
      </c>
    </row>
    <row r="1891" spans="1:16" ht="24" x14ac:dyDescent="0.2">
      <c r="A1891" s="419" t="s">
        <v>3928</v>
      </c>
      <c r="B1891" s="408" t="s">
        <v>1112</v>
      </c>
      <c r="C1891" s="412" t="s">
        <v>3229</v>
      </c>
      <c r="D1891" s="419" t="s">
        <v>3941</v>
      </c>
      <c r="E1891" s="420">
        <v>2400</v>
      </c>
      <c r="F1891" s="421">
        <v>70663487</v>
      </c>
      <c r="G1891" s="419" t="s">
        <v>3942</v>
      </c>
      <c r="H1891" s="419" t="s">
        <v>3941</v>
      </c>
      <c r="I1891" s="421" t="s">
        <v>1034</v>
      </c>
      <c r="J1891" s="421" t="s">
        <v>3941</v>
      </c>
      <c r="K1891" s="422">
        <v>4</v>
      </c>
      <c r="L1891" s="422">
        <v>12</v>
      </c>
      <c r="M1891" s="423">
        <v>28800</v>
      </c>
      <c r="N1891" s="421">
        <v>2</v>
      </c>
      <c r="O1891" s="421">
        <v>6</v>
      </c>
      <c r="P1891" s="420">
        <v>14400</v>
      </c>
    </row>
    <row r="1892" spans="1:16" ht="24" x14ac:dyDescent="0.2">
      <c r="A1892" s="419" t="s">
        <v>3928</v>
      </c>
      <c r="B1892" s="408" t="s">
        <v>1112</v>
      </c>
      <c r="C1892" s="412" t="s">
        <v>3229</v>
      </c>
      <c r="D1892" s="419" t="s">
        <v>1389</v>
      </c>
      <c r="E1892" s="420">
        <v>1400</v>
      </c>
      <c r="F1892" s="421">
        <v>46694916</v>
      </c>
      <c r="G1892" s="419" t="s">
        <v>3943</v>
      </c>
      <c r="H1892" s="419" t="s">
        <v>1389</v>
      </c>
      <c r="I1892" s="421" t="s">
        <v>870</v>
      </c>
      <c r="J1892" s="421" t="s">
        <v>1389</v>
      </c>
      <c r="K1892" s="422">
        <v>3</v>
      </c>
      <c r="L1892" s="422">
        <v>7</v>
      </c>
      <c r="M1892" s="423">
        <v>9800</v>
      </c>
      <c r="N1892" s="421">
        <v>2</v>
      </c>
      <c r="O1892" s="421">
        <v>3</v>
      </c>
      <c r="P1892" s="420">
        <v>4200</v>
      </c>
    </row>
    <row r="1893" spans="1:16" ht="24" x14ac:dyDescent="0.2">
      <c r="A1893" s="419" t="s">
        <v>3928</v>
      </c>
      <c r="B1893" s="408" t="s">
        <v>1112</v>
      </c>
      <c r="C1893" s="412" t="s">
        <v>3229</v>
      </c>
      <c r="D1893" s="419" t="s">
        <v>2957</v>
      </c>
      <c r="E1893" s="420">
        <v>1300</v>
      </c>
      <c r="F1893" s="421">
        <v>23864606</v>
      </c>
      <c r="G1893" s="419" t="s">
        <v>3944</v>
      </c>
      <c r="H1893" s="419" t="s">
        <v>2957</v>
      </c>
      <c r="I1893" s="421" t="s">
        <v>870</v>
      </c>
      <c r="J1893" s="421" t="s">
        <v>2957</v>
      </c>
      <c r="K1893" s="422">
        <v>3</v>
      </c>
      <c r="L1893" s="422">
        <v>7</v>
      </c>
      <c r="M1893" s="423">
        <v>9100</v>
      </c>
      <c r="N1893" s="421">
        <v>2</v>
      </c>
      <c r="O1893" s="421">
        <v>3</v>
      </c>
      <c r="P1893" s="420">
        <v>3900</v>
      </c>
    </row>
    <row r="1894" spans="1:16" ht="24" x14ac:dyDescent="0.2">
      <c r="A1894" s="419" t="s">
        <v>3928</v>
      </c>
      <c r="B1894" s="408" t="s">
        <v>1112</v>
      </c>
      <c r="C1894" s="412" t="s">
        <v>3229</v>
      </c>
      <c r="D1894" s="419" t="s">
        <v>2307</v>
      </c>
      <c r="E1894" s="420">
        <v>2800</v>
      </c>
      <c r="F1894" s="421">
        <v>43289550</v>
      </c>
      <c r="G1894" s="419" t="s">
        <v>3945</v>
      </c>
      <c r="H1894" s="419" t="s">
        <v>2307</v>
      </c>
      <c r="I1894" s="421" t="s">
        <v>1034</v>
      </c>
      <c r="J1894" s="421" t="s">
        <v>2307</v>
      </c>
      <c r="K1894" s="422">
        <v>4</v>
      </c>
      <c r="L1894" s="422">
        <v>12</v>
      </c>
      <c r="M1894" s="423">
        <v>33600</v>
      </c>
      <c r="N1894" s="421"/>
      <c r="O1894" s="421"/>
      <c r="P1894" s="420"/>
    </row>
    <row r="1895" spans="1:16" ht="24" x14ac:dyDescent="0.2">
      <c r="A1895" s="419" t="s">
        <v>3928</v>
      </c>
      <c r="B1895" s="408" t="s">
        <v>1112</v>
      </c>
      <c r="C1895" s="412" t="s">
        <v>3229</v>
      </c>
      <c r="D1895" s="419" t="s">
        <v>1557</v>
      </c>
      <c r="E1895" s="420">
        <v>2400</v>
      </c>
      <c r="F1895" s="421">
        <v>45200188</v>
      </c>
      <c r="G1895" s="419" t="s">
        <v>3946</v>
      </c>
      <c r="H1895" s="419" t="s">
        <v>1557</v>
      </c>
      <c r="I1895" s="421" t="s">
        <v>1034</v>
      </c>
      <c r="J1895" s="421" t="s">
        <v>1557</v>
      </c>
      <c r="K1895" s="422">
        <v>2</v>
      </c>
      <c r="L1895" s="422">
        <v>6</v>
      </c>
      <c r="M1895" s="423">
        <v>14400</v>
      </c>
      <c r="N1895" s="421">
        <v>2</v>
      </c>
      <c r="O1895" s="421">
        <v>6</v>
      </c>
      <c r="P1895" s="420">
        <v>14400</v>
      </c>
    </row>
    <row r="1896" spans="1:16" ht="24" x14ac:dyDescent="0.2">
      <c r="A1896" s="419" t="s">
        <v>3928</v>
      </c>
      <c r="B1896" s="408" t="s">
        <v>1112</v>
      </c>
      <c r="C1896" s="412" t="s">
        <v>3229</v>
      </c>
      <c r="D1896" s="419" t="s">
        <v>2307</v>
      </c>
      <c r="E1896" s="420">
        <v>2400</v>
      </c>
      <c r="F1896" s="421">
        <v>70761308</v>
      </c>
      <c r="G1896" s="419" t="s">
        <v>3947</v>
      </c>
      <c r="H1896" s="419" t="s">
        <v>2307</v>
      </c>
      <c r="I1896" s="421" t="s">
        <v>1034</v>
      </c>
      <c r="J1896" s="421" t="s">
        <v>2307</v>
      </c>
      <c r="K1896" s="422">
        <v>2</v>
      </c>
      <c r="L1896" s="422">
        <v>6</v>
      </c>
      <c r="M1896" s="423">
        <v>14400</v>
      </c>
      <c r="N1896" s="421"/>
      <c r="O1896" s="421"/>
      <c r="P1896" s="420"/>
    </row>
    <row r="1897" spans="1:16" ht="24" x14ac:dyDescent="0.2">
      <c r="A1897" s="419" t="s">
        <v>3928</v>
      </c>
      <c r="B1897" s="408" t="s">
        <v>1112</v>
      </c>
      <c r="C1897" s="412" t="s">
        <v>3229</v>
      </c>
      <c r="D1897" s="419" t="s">
        <v>2307</v>
      </c>
      <c r="E1897" s="420">
        <v>2400</v>
      </c>
      <c r="F1897" s="421">
        <v>40811332</v>
      </c>
      <c r="G1897" s="419" t="s">
        <v>3948</v>
      </c>
      <c r="H1897" s="419" t="s">
        <v>2307</v>
      </c>
      <c r="I1897" s="421" t="s">
        <v>1034</v>
      </c>
      <c r="J1897" s="421" t="s">
        <v>2307</v>
      </c>
      <c r="K1897" s="422">
        <v>4</v>
      </c>
      <c r="L1897" s="422">
        <v>12</v>
      </c>
      <c r="M1897" s="423">
        <v>28800</v>
      </c>
      <c r="N1897" s="421">
        <v>2</v>
      </c>
      <c r="O1897" s="421">
        <v>6</v>
      </c>
      <c r="P1897" s="420">
        <v>14400</v>
      </c>
    </row>
    <row r="1898" spans="1:16" ht="24" x14ac:dyDescent="0.2">
      <c r="A1898" s="419" t="s">
        <v>3928</v>
      </c>
      <c r="B1898" s="408" t="s">
        <v>1112</v>
      </c>
      <c r="C1898" s="412" t="s">
        <v>3229</v>
      </c>
      <c r="D1898" s="419" t="s">
        <v>925</v>
      </c>
      <c r="E1898" s="420">
        <v>2400</v>
      </c>
      <c r="F1898" s="421">
        <v>41864137</v>
      </c>
      <c r="G1898" s="419" t="s">
        <v>3949</v>
      </c>
      <c r="H1898" s="419" t="s">
        <v>925</v>
      </c>
      <c r="I1898" s="421" t="s">
        <v>870</v>
      </c>
      <c r="J1898" s="421" t="s">
        <v>3950</v>
      </c>
      <c r="K1898" s="422">
        <v>4</v>
      </c>
      <c r="L1898" s="422">
        <v>12</v>
      </c>
      <c r="M1898" s="423">
        <v>28800</v>
      </c>
      <c r="N1898" s="421"/>
      <c r="O1898" s="421"/>
      <c r="P1898" s="420"/>
    </row>
    <row r="1899" spans="1:16" ht="24" x14ac:dyDescent="0.2">
      <c r="A1899" s="419" t="s">
        <v>3928</v>
      </c>
      <c r="B1899" s="408" t="s">
        <v>1112</v>
      </c>
      <c r="C1899" s="412" t="s">
        <v>3229</v>
      </c>
      <c r="D1899" s="419" t="s">
        <v>3951</v>
      </c>
      <c r="E1899" s="420">
        <v>1800</v>
      </c>
      <c r="F1899" s="421">
        <v>10547046</v>
      </c>
      <c r="G1899" s="419" t="s">
        <v>3952</v>
      </c>
      <c r="H1899" s="419" t="s">
        <v>3951</v>
      </c>
      <c r="I1899" s="421" t="s">
        <v>870</v>
      </c>
      <c r="J1899" s="421" t="s">
        <v>3951</v>
      </c>
      <c r="K1899" s="422">
        <v>4</v>
      </c>
      <c r="L1899" s="422">
        <v>12</v>
      </c>
      <c r="M1899" s="423">
        <v>21600</v>
      </c>
      <c r="N1899" s="421">
        <v>2</v>
      </c>
      <c r="O1899" s="421">
        <v>6</v>
      </c>
      <c r="P1899" s="420">
        <v>9000</v>
      </c>
    </row>
    <row r="1900" spans="1:16" ht="24" x14ac:dyDescent="0.2">
      <c r="A1900" s="419" t="s">
        <v>3928</v>
      </c>
      <c r="B1900" s="408" t="s">
        <v>1112</v>
      </c>
      <c r="C1900" s="412" t="s">
        <v>3229</v>
      </c>
      <c r="D1900" s="419" t="s">
        <v>1151</v>
      </c>
      <c r="E1900" s="420">
        <v>2300</v>
      </c>
      <c r="F1900" s="421">
        <v>43136435</v>
      </c>
      <c r="G1900" s="419" t="s">
        <v>3953</v>
      </c>
      <c r="H1900" s="419" t="s">
        <v>1151</v>
      </c>
      <c r="I1900" s="421" t="s">
        <v>870</v>
      </c>
      <c r="J1900" s="421" t="s">
        <v>1151</v>
      </c>
      <c r="K1900" s="422">
        <v>3</v>
      </c>
      <c r="L1900" s="422">
        <v>8</v>
      </c>
      <c r="M1900" s="423">
        <v>18400</v>
      </c>
      <c r="N1900" s="421"/>
      <c r="O1900" s="421"/>
      <c r="P1900" s="420"/>
    </row>
    <row r="1901" spans="1:16" ht="24" x14ac:dyDescent="0.2">
      <c r="A1901" s="419" t="s">
        <v>3928</v>
      </c>
      <c r="B1901" s="408" t="s">
        <v>1112</v>
      </c>
      <c r="C1901" s="412" t="s">
        <v>3229</v>
      </c>
      <c r="D1901" s="419" t="s">
        <v>925</v>
      </c>
      <c r="E1901" s="420">
        <v>2200</v>
      </c>
      <c r="F1901" s="421">
        <v>70144177</v>
      </c>
      <c r="G1901" s="419" t="s">
        <v>3954</v>
      </c>
      <c r="H1901" s="419" t="s">
        <v>925</v>
      </c>
      <c r="I1901" s="421" t="s">
        <v>870</v>
      </c>
      <c r="J1901" s="421" t="s">
        <v>3955</v>
      </c>
      <c r="K1901" s="422">
        <v>3</v>
      </c>
      <c r="L1901" s="422">
        <v>7</v>
      </c>
      <c r="M1901" s="423">
        <v>15400</v>
      </c>
      <c r="N1901" s="421">
        <v>2</v>
      </c>
      <c r="O1901" s="421">
        <v>6</v>
      </c>
      <c r="P1901" s="420">
        <v>7800</v>
      </c>
    </row>
    <row r="1902" spans="1:16" ht="24" x14ac:dyDescent="0.2">
      <c r="A1902" s="419" t="s">
        <v>3928</v>
      </c>
      <c r="B1902" s="408" t="s">
        <v>1112</v>
      </c>
      <c r="C1902" s="412" t="s">
        <v>3229</v>
      </c>
      <c r="D1902" s="419" t="s">
        <v>3956</v>
      </c>
      <c r="E1902" s="420">
        <v>3000</v>
      </c>
      <c r="F1902" s="421">
        <v>42826364</v>
      </c>
      <c r="G1902" s="419" t="s">
        <v>3957</v>
      </c>
      <c r="H1902" s="419" t="s">
        <v>3956</v>
      </c>
      <c r="I1902" s="421" t="s">
        <v>1034</v>
      </c>
      <c r="J1902" s="421" t="s">
        <v>3046</v>
      </c>
      <c r="K1902" s="422">
        <v>3</v>
      </c>
      <c r="L1902" s="422">
        <v>8</v>
      </c>
      <c r="M1902" s="423">
        <v>24000</v>
      </c>
      <c r="N1902" s="421"/>
      <c r="O1902" s="421"/>
      <c r="P1902" s="420"/>
    </row>
    <row r="1903" spans="1:16" ht="24" x14ac:dyDescent="0.2">
      <c r="A1903" s="419" t="s">
        <v>3928</v>
      </c>
      <c r="B1903" s="408" t="s">
        <v>1112</v>
      </c>
      <c r="C1903" s="412" t="s">
        <v>3229</v>
      </c>
      <c r="D1903" s="419" t="s">
        <v>3041</v>
      </c>
      <c r="E1903" s="420">
        <v>3000</v>
      </c>
      <c r="F1903" s="421">
        <v>41106895</v>
      </c>
      <c r="G1903" s="419" t="s">
        <v>3958</v>
      </c>
      <c r="H1903" s="419" t="s">
        <v>3041</v>
      </c>
      <c r="I1903" s="421" t="s">
        <v>1034</v>
      </c>
      <c r="J1903" s="421" t="s">
        <v>3041</v>
      </c>
      <c r="K1903" s="422">
        <v>2</v>
      </c>
      <c r="L1903" s="422">
        <v>6</v>
      </c>
      <c r="M1903" s="423">
        <v>18000</v>
      </c>
      <c r="N1903" s="421"/>
      <c r="O1903" s="421"/>
      <c r="P1903" s="420"/>
    </row>
    <row r="1904" spans="1:16" ht="24" x14ac:dyDescent="0.2">
      <c r="A1904" s="419" t="s">
        <v>3928</v>
      </c>
      <c r="B1904" s="408" t="s">
        <v>1112</v>
      </c>
      <c r="C1904" s="412" t="s">
        <v>3229</v>
      </c>
      <c r="D1904" s="419" t="s">
        <v>1157</v>
      </c>
      <c r="E1904" s="420">
        <v>3500</v>
      </c>
      <c r="F1904" s="421">
        <v>31038357</v>
      </c>
      <c r="G1904" s="419" t="s">
        <v>3959</v>
      </c>
      <c r="H1904" s="419" t="s">
        <v>1157</v>
      </c>
      <c r="I1904" s="421" t="s">
        <v>1034</v>
      </c>
      <c r="J1904" s="421" t="s">
        <v>1577</v>
      </c>
      <c r="K1904" s="422">
        <v>4</v>
      </c>
      <c r="L1904" s="422">
        <v>12</v>
      </c>
      <c r="M1904" s="423">
        <v>42000</v>
      </c>
      <c r="N1904" s="421">
        <v>2</v>
      </c>
      <c r="O1904" s="421">
        <v>6</v>
      </c>
      <c r="P1904" s="420">
        <v>21000</v>
      </c>
    </row>
    <row r="1905" spans="1:16" ht="24" x14ac:dyDescent="0.2">
      <c r="A1905" s="419" t="s">
        <v>3928</v>
      </c>
      <c r="B1905" s="408" t="s">
        <v>1112</v>
      </c>
      <c r="C1905" s="412" t="s">
        <v>3229</v>
      </c>
      <c r="D1905" s="419" t="s">
        <v>1030</v>
      </c>
      <c r="E1905" s="420">
        <v>1300</v>
      </c>
      <c r="F1905" s="421">
        <v>70763390</v>
      </c>
      <c r="G1905" s="419" t="s">
        <v>3960</v>
      </c>
      <c r="H1905" s="419" t="s">
        <v>1030</v>
      </c>
      <c r="I1905" s="421" t="s">
        <v>870</v>
      </c>
      <c r="J1905" s="421" t="s">
        <v>3961</v>
      </c>
      <c r="K1905" s="422">
        <v>3</v>
      </c>
      <c r="L1905" s="422">
        <v>7</v>
      </c>
      <c r="M1905" s="423">
        <v>9100</v>
      </c>
      <c r="N1905" s="421"/>
      <c r="O1905" s="421"/>
      <c r="P1905" s="420"/>
    </row>
    <row r="1906" spans="1:16" ht="24" x14ac:dyDescent="0.2">
      <c r="A1906" s="419" t="s">
        <v>3928</v>
      </c>
      <c r="B1906" s="408" t="s">
        <v>1112</v>
      </c>
      <c r="C1906" s="412" t="s">
        <v>3229</v>
      </c>
      <c r="D1906" s="419" t="s">
        <v>925</v>
      </c>
      <c r="E1906" s="420">
        <v>2200</v>
      </c>
      <c r="F1906" s="421">
        <v>70788783</v>
      </c>
      <c r="G1906" s="419" t="s">
        <v>3962</v>
      </c>
      <c r="H1906" s="419" t="s">
        <v>925</v>
      </c>
      <c r="I1906" s="421" t="s">
        <v>1034</v>
      </c>
      <c r="J1906" s="421" t="s">
        <v>2307</v>
      </c>
      <c r="K1906" s="422">
        <v>4</v>
      </c>
      <c r="L1906" s="422">
        <v>12</v>
      </c>
      <c r="M1906" s="423">
        <v>26400</v>
      </c>
      <c r="N1906" s="421">
        <v>2</v>
      </c>
      <c r="O1906" s="421">
        <v>6</v>
      </c>
      <c r="P1906" s="420">
        <v>14400</v>
      </c>
    </row>
    <row r="1907" spans="1:16" ht="24" x14ac:dyDescent="0.2">
      <c r="A1907" s="419" t="s">
        <v>3928</v>
      </c>
      <c r="B1907" s="408" t="s">
        <v>1112</v>
      </c>
      <c r="C1907" s="412" t="s">
        <v>3229</v>
      </c>
      <c r="D1907" s="419" t="s">
        <v>1557</v>
      </c>
      <c r="E1907" s="420">
        <v>3500</v>
      </c>
      <c r="F1907" s="421">
        <v>41888532</v>
      </c>
      <c r="G1907" s="419" t="s">
        <v>3963</v>
      </c>
      <c r="H1907" s="419" t="s">
        <v>1557</v>
      </c>
      <c r="I1907" s="421" t="s">
        <v>1034</v>
      </c>
      <c r="J1907" s="421" t="s">
        <v>3046</v>
      </c>
      <c r="K1907" s="422">
        <v>4</v>
      </c>
      <c r="L1907" s="422">
        <v>12</v>
      </c>
      <c r="M1907" s="423">
        <v>42000</v>
      </c>
      <c r="N1907" s="421"/>
      <c r="O1907" s="421"/>
      <c r="P1907" s="420"/>
    </row>
    <row r="1908" spans="1:16" ht="24" x14ac:dyDescent="0.2">
      <c r="A1908" s="419" t="s">
        <v>3928</v>
      </c>
      <c r="B1908" s="408" t="s">
        <v>1112</v>
      </c>
      <c r="C1908" s="412" t="s">
        <v>3229</v>
      </c>
      <c r="D1908" s="419" t="s">
        <v>1331</v>
      </c>
      <c r="E1908" s="420">
        <v>3500</v>
      </c>
      <c r="F1908" s="421">
        <v>31545736</v>
      </c>
      <c r="G1908" s="419" t="s">
        <v>3964</v>
      </c>
      <c r="H1908" s="419" t="s">
        <v>1331</v>
      </c>
      <c r="I1908" s="421" t="s">
        <v>1034</v>
      </c>
      <c r="J1908" s="421" t="s">
        <v>3041</v>
      </c>
      <c r="K1908" s="422">
        <v>2</v>
      </c>
      <c r="L1908" s="422">
        <v>4</v>
      </c>
      <c r="M1908" s="423">
        <v>14000</v>
      </c>
      <c r="N1908" s="421"/>
      <c r="O1908" s="421"/>
      <c r="P1908" s="420"/>
    </row>
    <row r="1909" spans="1:16" ht="24" x14ac:dyDescent="0.2">
      <c r="A1909" s="419" t="s">
        <v>3928</v>
      </c>
      <c r="B1909" s="408" t="s">
        <v>1112</v>
      </c>
      <c r="C1909" s="412" t="s">
        <v>3229</v>
      </c>
      <c r="D1909" s="419" t="s">
        <v>2328</v>
      </c>
      <c r="E1909" s="420">
        <v>3200</v>
      </c>
      <c r="F1909" s="421">
        <v>45893239</v>
      </c>
      <c r="G1909" s="419" t="s">
        <v>3965</v>
      </c>
      <c r="H1909" s="419" t="s">
        <v>2328</v>
      </c>
      <c r="I1909" s="421" t="s">
        <v>1034</v>
      </c>
      <c r="J1909" s="421" t="s">
        <v>3966</v>
      </c>
      <c r="K1909" s="422">
        <v>2</v>
      </c>
      <c r="L1909" s="422">
        <v>6</v>
      </c>
      <c r="M1909" s="423">
        <v>19200</v>
      </c>
      <c r="N1909" s="421"/>
      <c r="O1909" s="421"/>
      <c r="P1909" s="420"/>
    </row>
    <row r="1910" spans="1:16" ht="24" x14ac:dyDescent="0.2">
      <c r="A1910" s="419" t="s">
        <v>3928</v>
      </c>
      <c r="B1910" s="408" t="s">
        <v>1112</v>
      </c>
      <c r="C1910" s="412" t="s">
        <v>3229</v>
      </c>
      <c r="D1910" s="419" t="s">
        <v>3359</v>
      </c>
      <c r="E1910" s="420">
        <v>2000</v>
      </c>
      <c r="F1910" s="421">
        <v>46272628</v>
      </c>
      <c r="G1910" s="419" t="s">
        <v>3967</v>
      </c>
      <c r="H1910" s="419" t="s">
        <v>3359</v>
      </c>
      <c r="I1910" s="421" t="s">
        <v>1034</v>
      </c>
      <c r="J1910" s="421" t="s">
        <v>3359</v>
      </c>
      <c r="K1910" s="422">
        <v>4</v>
      </c>
      <c r="L1910" s="422">
        <v>12</v>
      </c>
      <c r="M1910" s="423">
        <v>24000</v>
      </c>
      <c r="N1910" s="421">
        <v>2</v>
      </c>
      <c r="O1910" s="421">
        <v>6</v>
      </c>
      <c r="P1910" s="420">
        <v>14400</v>
      </c>
    </row>
    <row r="1911" spans="1:16" ht="24" x14ac:dyDescent="0.2">
      <c r="A1911" s="419" t="s">
        <v>3928</v>
      </c>
      <c r="B1911" s="408" t="s">
        <v>1112</v>
      </c>
      <c r="C1911" s="412" t="s">
        <v>3229</v>
      </c>
      <c r="D1911" s="419" t="s">
        <v>2307</v>
      </c>
      <c r="E1911" s="420">
        <v>2400</v>
      </c>
      <c r="F1911" s="421">
        <v>46307720</v>
      </c>
      <c r="G1911" s="419" t="s">
        <v>3968</v>
      </c>
      <c r="H1911" s="419" t="s">
        <v>2307</v>
      </c>
      <c r="I1911" s="421" t="s">
        <v>1034</v>
      </c>
      <c r="J1911" s="421" t="s">
        <v>2307</v>
      </c>
      <c r="K1911" s="422">
        <v>4</v>
      </c>
      <c r="L1911" s="422">
        <v>12</v>
      </c>
      <c r="M1911" s="423">
        <v>28800</v>
      </c>
      <c r="N1911" s="421">
        <v>2</v>
      </c>
      <c r="O1911" s="421">
        <v>6</v>
      </c>
      <c r="P1911" s="420">
        <v>14400</v>
      </c>
    </row>
    <row r="1912" spans="1:16" ht="24" x14ac:dyDescent="0.2">
      <c r="A1912" s="419" t="s">
        <v>3928</v>
      </c>
      <c r="B1912" s="408" t="s">
        <v>1112</v>
      </c>
      <c r="C1912" s="412" t="s">
        <v>3229</v>
      </c>
      <c r="D1912" s="419" t="s">
        <v>3941</v>
      </c>
      <c r="E1912" s="420">
        <v>2400</v>
      </c>
      <c r="F1912" s="421">
        <v>46013788</v>
      </c>
      <c r="G1912" s="419" t="s">
        <v>3969</v>
      </c>
      <c r="H1912" s="419" t="s">
        <v>3941</v>
      </c>
      <c r="I1912" s="421" t="s">
        <v>1034</v>
      </c>
      <c r="J1912" s="421" t="s">
        <v>3941</v>
      </c>
      <c r="K1912" s="422">
        <v>2</v>
      </c>
      <c r="L1912" s="422">
        <v>4</v>
      </c>
      <c r="M1912" s="423">
        <v>9600</v>
      </c>
      <c r="N1912" s="421"/>
      <c r="O1912" s="421"/>
      <c r="P1912" s="420"/>
    </row>
    <row r="1913" spans="1:16" ht="36" x14ac:dyDescent="0.2">
      <c r="A1913" s="419" t="s">
        <v>3928</v>
      </c>
      <c r="B1913" s="408" t="s">
        <v>1112</v>
      </c>
      <c r="C1913" s="412" t="s">
        <v>3229</v>
      </c>
      <c r="D1913" s="419" t="s">
        <v>1133</v>
      </c>
      <c r="E1913" s="420">
        <v>2400</v>
      </c>
      <c r="F1913" s="421">
        <v>45769864</v>
      </c>
      <c r="G1913" s="419" t="s">
        <v>3970</v>
      </c>
      <c r="H1913" s="419" t="s">
        <v>1133</v>
      </c>
      <c r="I1913" s="421" t="s">
        <v>1034</v>
      </c>
      <c r="J1913" s="421" t="s">
        <v>1133</v>
      </c>
      <c r="K1913" s="422">
        <v>4</v>
      </c>
      <c r="L1913" s="422">
        <v>12</v>
      </c>
      <c r="M1913" s="423">
        <v>28800</v>
      </c>
      <c r="N1913" s="421">
        <v>2</v>
      </c>
      <c r="O1913" s="421">
        <v>6</v>
      </c>
      <c r="P1913" s="420">
        <v>14400</v>
      </c>
    </row>
    <row r="1914" spans="1:16" ht="24" x14ac:dyDescent="0.2">
      <c r="A1914" s="419" t="s">
        <v>3928</v>
      </c>
      <c r="B1914" s="408" t="s">
        <v>1112</v>
      </c>
      <c r="C1914" s="412" t="s">
        <v>3229</v>
      </c>
      <c r="D1914" s="419" t="s">
        <v>844</v>
      </c>
      <c r="E1914" s="420">
        <v>4200</v>
      </c>
      <c r="F1914" s="421">
        <v>45662407</v>
      </c>
      <c r="G1914" s="419" t="s">
        <v>3971</v>
      </c>
      <c r="H1914" s="419" t="s">
        <v>844</v>
      </c>
      <c r="I1914" s="421" t="s">
        <v>1034</v>
      </c>
      <c r="J1914" s="421" t="s">
        <v>3972</v>
      </c>
      <c r="K1914" s="422">
        <v>3</v>
      </c>
      <c r="L1914" s="422">
        <v>7</v>
      </c>
      <c r="M1914" s="423">
        <v>29400</v>
      </c>
      <c r="N1914" s="421"/>
      <c r="O1914" s="421"/>
      <c r="P1914" s="420"/>
    </row>
    <row r="1915" spans="1:16" ht="24" x14ac:dyDescent="0.2">
      <c r="A1915" s="419" t="s">
        <v>3928</v>
      </c>
      <c r="B1915" s="408" t="s">
        <v>1112</v>
      </c>
      <c r="C1915" s="412" t="s">
        <v>3229</v>
      </c>
      <c r="D1915" s="419" t="s">
        <v>844</v>
      </c>
      <c r="E1915" s="420">
        <v>4200</v>
      </c>
      <c r="F1915" s="421">
        <v>70819504</v>
      </c>
      <c r="G1915" s="419" t="s">
        <v>3973</v>
      </c>
      <c r="H1915" s="419" t="s">
        <v>844</v>
      </c>
      <c r="I1915" s="421" t="s">
        <v>1034</v>
      </c>
      <c r="J1915" s="421" t="s">
        <v>3972</v>
      </c>
      <c r="K1915" s="422">
        <v>3</v>
      </c>
      <c r="L1915" s="422">
        <v>9</v>
      </c>
      <c r="M1915" s="423">
        <v>37800</v>
      </c>
      <c r="N1915" s="421"/>
      <c r="O1915" s="421"/>
      <c r="P1915" s="420"/>
    </row>
    <row r="1916" spans="1:16" ht="24" x14ac:dyDescent="0.2">
      <c r="A1916" s="419" t="s">
        <v>3928</v>
      </c>
      <c r="B1916" s="408" t="s">
        <v>1112</v>
      </c>
      <c r="C1916" s="412" t="s">
        <v>3229</v>
      </c>
      <c r="D1916" s="419" t="s">
        <v>1389</v>
      </c>
      <c r="E1916" s="420">
        <v>1400</v>
      </c>
      <c r="F1916" s="421">
        <v>43691613</v>
      </c>
      <c r="G1916" s="419" t="s">
        <v>3974</v>
      </c>
      <c r="H1916" s="419" t="s">
        <v>1389</v>
      </c>
      <c r="I1916" s="421" t="s">
        <v>870</v>
      </c>
      <c r="J1916" s="421" t="s">
        <v>1389</v>
      </c>
      <c r="K1916" s="422">
        <v>4</v>
      </c>
      <c r="L1916" s="422">
        <v>11</v>
      </c>
      <c r="M1916" s="423">
        <v>15400</v>
      </c>
      <c r="N1916" s="421"/>
      <c r="O1916" s="421"/>
      <c r="P1916" s="420"/>
    </row>
    <row r="1917" spans="1:16" ht="24" x14ac:dyDescent="0.2">
      <c r="A1917" s="419" t="s">
        <v>3928</v>
      </c>
      <c r="B1917" s="408" t="s">
        <v>1112</v>
      </c>
      <c r="C1917" s="412" t="s">
        <v>3229</v>
      </c>
      <c r="D1917" s="419" t="s">
        <v>1138</v>
      </c>
      <c r="E1917" s="420">
        <v>2600</v>
      </c>
      <c r="F1917" s="421">
        <v>44517219</v>
      </c>
      <c r="G1917" s="419" t="s">
        <v>3975</v>
      </c>
      <c r="H1917" s="419" t="s">
        <v>1138</v>
      </c>
      <c r="I1917" s="421" t="s">
        <v>1034</v>
      </c>
      <c r="J1917" s="421" t="s">
        <v>1138</v>
      </c>
      <c r="K1917" s="422">
        <v>4</v>
      </c>
      <c r="L1917" s="422">
        <v>12</v>
      </c>
      <c r="M1917" s="423">
        <v>31200</v>
      </c>
      <c r="N1917" s="421"/>
      <c r="O1917" s="421"/>
      <c r="P1917" s="420"/>
    </row>
    <row r="1918" spans="1:16" ht="24" x14ac:dyDescent="0.2">
      <c r="A1918" s="419" t="s">
        <v>3928</v>
      </c>
      <c r="B1918" s="408" t="s">
        <v>1112</v>
      </c>
      <c r="C1918" s="412" t="s">
        <v>3229</v>
      </c>
      <c r="D1918" s="419" t="s">
        <v>1193</v>
      </c>
      <c r="E1918" s="420">
        <v>1400</v>
      </c>
      <c r="F1918" s="421">
        <v>42689777</v>
      </c>
      <c r="G1918" s="419" t="s">
        <v>3976</v>
      </c>
      <c r="H1918" s="419" t="s">
        <v>1193</v>
      </c>
      <c r="I1918" s="421" t="s">
        <v>870</v>
      </c>
      <c r="J1918" s="421" t="s">
        <v>1129</v>
      </c>
      <c r="K1918" s="422">
        <v>4</v>
      </c>
      <c r="L1918" s="422">
        <v>12</v>
      </c>
      <c r="M1918" s="423">
        <v>16800</v>
      </c>
      <c r="N1918" s="421">
        <v>2</v>
      </c>
      <c r="O1918" s="421">
        <v>6</v>
      </c>
      <c r="P1918" s="420">
        <v>8400</v>
      </c>
    </row>
    <row r="1919" spans="1:16" ht="36" x14ac:dyDescent="0.2">
      <c r="A1919" s="419" t="s">
        <v>3928</v>
      </c>
      <c r="B1919" s="408" t="s">
        <v>1112</v>
      </c>
      <c r="C1919" s="412" t="s">
        <v>3229</v>
      </c>
      <c r="D1919" s="419" t="s">
        <v>1126</v>
      </c>
      <c r="E1919" s="420">
        <v>1200</v>
      </c>
      <c r="F1919" s="421">
        <v>70783882</v>
      </c>
      <c r="G1919" s="419" t="s">
        <v>3977</v>
      </c>
      <c r="H1919" s="419" t="s">
        <v>1126</v>
      </c>
      <c r="I1919" s="421" t="s">
        <v>870</v>
      </c>
      <c r="J1919" s="421" t="s">
        <v>1126</v>
      </c>
      <c r="K1919" s="422">
        <v>2</v>
      </c>
      <c r="L1919" s="422">
        <v>4</v>
      </c>
      <c r="M1919" s="423">
        <v>4800</v>
      </c>
      <c r="N1919" s="421">
        <v>1</v>
      </c>
      <c r="O1919" s="421">
        <v>3</v>
      </c>
      <c r="P1919" s="420">
        <v>3600</v>
      </c>
    </row>
    <row r="1920" spans="1:16" ht="24" x14ac:dyDescent="0.2">
      <c r="A1920" s="419" t="s">
        <v>3928</v>
      </c>
      <c r="B1920" s="408" t="s">
        <v>1112</v>
      </c>
      <c r="C1920" s="412" t="s">
        <v>3229</v>
      </c>
      <c r="D1920" s="419" t="s">
        <v>1133</v>
      </c>
      <c r="E1920" s="420">
        <v>2400</v>
      </c>
      <c r="F1920" s="421">
        <v>44611681</v>
      </c>
      <c r="G1920" s="419" t="s">
        <v>3978</v>
      </c>
      <c r="H1920" s="419" t="s">
        <v>1133</v>
      </c>
      <c r="I1920" s="421" t="s">
        <v>1034</v>
      </c>
      <c r="J1920" s="421" t="s">
        <v>1133</v>
      </c>
      <c r="K1920" s="422">
        <v>4</v>
      </c>
      <c r="L1920" s="422">
        <v>12</v>
      </c>
      <c r="M1920" s="423">
        <v>28800</v>
      </c>
      <c r="N1920" s="421">
        <v>2</v>
      </c>
      <c r="O1920" s="421">
        <v>6</v>
      </c>
      <c r="P1920" s="420">
        <v>14400</v>
      </c>
    </row>
    <row r="1921" spans="1:16" ht="24" x14ac:dyDescent="0.2">
      <c r="A1921" s="419" t="s">
        <v>3928</v>
      </c>
      <c r="B1921" s="408" t="s">
        <v>1112</v>
      </c>
      <c r="C1921" s="412" t="s">
        <v>3229</v>
      </c>
      <c r="D1921" s="419" t="s">
        <v>1126</v>
      </c>
      <c r="E1921" s="420">
        <v>1200</v>
      </c>
      <c r="F1921" s="421">
        <v>46317209</v>
      </c>
      <c r="G1921" s="419" t="s">
        <v>3979</v>
      </c>
      <c r="H1921" s="419" t="s">
        <v>1126</v>
      </c>
      <c r="I1921" s="421" t="s">
        <v>870</v>
      </c>
      <c r="J1921" s="421" t="s">
        <v>1129</v>
      </c>
      <c r="K1921" s="422">
        <v>4</v>
      </c>
      <c r="L1921" s="422">
        <v>11</v>
      </c>
      <c r="M1921" s="423">
        <v>13200</v>
      </c>
      <c r="N1921" s="421">
        <v>2</v>
      </c>
      <c r="O1921" s="421">
        <v>6</v>
      </c>
      <c r="P1921" s="420">
        <v>7200</v>
      </c>
    </row>
    <row r="1922" spans="1:16" ht="24" x14ac:dyDescent="0.2">
      <c r="A1922" s="419" t="s">
        <v>3928</v>
      </c>
      <c r="B1922" s="408" t="s">
        <v>1112</v>
      </c>
      <c r="C1922" s="412" t="s">
        <v>3229</v>
      </c>
      <c r="D1922" s="419" t="s">
        <v>1133</v>
      </c>
      <c r="E1922" s="420">
        <v>2400</v>
      </c>
      <c r="F1922" s="421">
        <v>44772298</v>
      </c>
      <c r="G1922" s="419" t="s">
        <v>3980</v>
      </c>
      <c r="H1922" s="419" t="s">
        <v>1133</v>
      </c>
      <c r="I1922" s="421" t="s">
        <v>1034</v>
      </c>
      <c r="J1922" s="421" t="s">
        <v>1133</v>
      </c>
      <c r="K1922" s="422">
        <v>2</v>
      </c>
      <c r="L1922" s="422">
        <v>5</v>
      </c>
      <c r="M1922" s="423">
        <v>12000</v>
      </c>
      <c r="N1922" s="421">
        <v>1</v>
      </c>
      <c r="O1922" s="421">
        <v>3</v>
      </c>
      <c r="P1922" s="420">
        <v>7200</v>
      </c>
    </row>
    <row r="1923" spans="1:16" ht="24" x14ac:dyDescent="0.2">
      <c r="A1923" s="419" t="s">
        <v>3928</v>
      </c>
      <c r="B1923" s="408" t="s">
        <v>1112</v>
      </c>
      <c r="C1923" s="412" t="s">
        <v>3229</v>
      </c>
      <c r="D1923" s="419" t="s">
        <v>1126</v>
      </c>
      <c r="E1923" s="420">
        <v>1200</v>
      </c>
      <c r="F1923" s="421">
        <v>80099059</v>
      </c>
      <c r="G1923" s="419" t="s">
        <v>3981</v>
      </c>
      <c r="H1923" s="419" t="s">
        <v>1126</v>
      </c>
      <c r="I1923" s="421" t="s">
        <v>870</v>
      </c>
      <c r="J1923" s="421" t="s">
        <v>1129</v>
      </c>
      <c r="K1923" s="422">
        <v>1</v>
      </c>
      <c r="L1923" s="422">
        <v>3</v>
      </c>
      <c r="M1923" s="423">
        <v>3600</v>
      </c>
      <c r="N1923" s="421">
        <v>1</v>
      </c>
      <c r="O1923" s="421">
        <v>3</v>
      </c>
      <c r="P1923" s="420">
        <v>3600</v>
      </c>
    </row>
    <row r="1924" spans="1:16" ht="24" x14ac:dyDescent="0.2">
      <c r="A1924" s="419" t="s">
        <v>3928</v>
      </c>
      <c r="B1924" s="408" t="s">
        <v>1112</v>
      </c>
      <c r="C1924" s="412" t="s">
        <v>3229</v>
      </c>
      <c r="D1924" s="419" t="s">
        <v>844</v>
      </c>
      <c r="E1924" s="420">
        <v>4200</v>
      </c>
      <c r="F1924" s="421">
        <v>43357292</v>
      </c>
      <c r="G1924" s="419" t="s">
        <v>3982</v>
      </c>
      <c r="H1924" s="419" t="s">
        <v>844</v>
      </c>
      <c r="I1924" s="421" t="s">
        <v>1034</v>
      </c>
      <c r="J1924" s="421" t="s">
        <v>3972</v>
      </c>
      <c r="K1924" s="422">
        <v>4</v>
      </c>
      <c r="L1924" s="422">
        <v>10</v>
      </c>
      <c r="M1924" s="423">
        <v>42000</v>
      </c>
      <c r="N1924" s="421">
        <v>2</v>
      </c>
      <c r="O1924" s="421">
        <v>6</v>
      </c>
      <c r="P1924" s="420">
        <v>28800</v>
      </c>
    </row>
    <row r="1925" spans="1:16" ht="24" x14ac:dyDescent="0.2">
      <c r="A1925" s="419" t="s">
        <v>3928</v>
      </c>
      <c r="B1925" s="408" t="s">
        <v>1112</v>
      </c>
      <c r="C1925" s="412" t="s">
        <v>3229</v>
      </c>
      <c r="D1925" s="419" t="s">
        <v>1133</v>
      </c>
      <c r="E1925" s="420">
        <v>1858.06</v>
      </c>
      <c r="F1925" s="421">
        <v>48550224</v>
      </c>
      <c r="G1925" s="419" t="s">
        <v>3983</v>
      </c>
      <c r="H1925" s="419" t="s">
        <v>1133</v>
      </c>
      <c r="I1925" s="421" t="s">
        <v>1034</v>
      </c>
      <c r="J1925" s="421" t="s">
        <v>1133</v>
      </c>
      <c r="K1925" s="422">
        <v>2</v>
      </c>
      <c r="L1925" s="422">
        <v>4</v>
      </c>
      <c r="M1925" s="423">
        <v>7432</v>
      </c>
      <c r="N1925" s="421"/>
      <c r="O1925" s="421"/>
      <c r="P1925" s="420"/>
    </row>
    <row r="1926" spans="1:16" ht="24" x14ac:dyDescent="0.2">
      <c r="A1926" s="419" t="s">
        <v>3928</v>
      </c>
      <c r="B1926" s="408" t="s">
        <v>1112</v>
      </c>
      <c r="C1926" s="412" t="s">
        <v>3229</v>
      </c>
      <c r="D1926" s="419" t="s">
        <v>1133</v>
      </c>
      <c r="E1926" s="420">
        <v>2400</v>
      </c>
      <c r="F1926" s="421">
        <v>43460999</v>
      </c>
      <c r="G1926" s="419" t="s">
        <v>3984</v>
      </c>
      <c r="H1926" s="419" t="s">
        <v>1133</v>
      </c>
      <c r="I1926" s="421" t="s">
        <v>1034</v>
      </c>
      <c r="J1926" s="421" t="s">
        <v>1133</v>
      </c>
      <c r="K1926" s="422">
        <v>4</v>
      </c>
      <c r="L1926" s="422">
        <v>12</v>
      </c>
      <c r="M1926" s="423">
        <v>28800</v>
      </c>
      <c r="N1926" s="421">
        <v>2</v>
      </c>
      <c r="O1926" s="421">
        <v>6</v>
      </c>
      <c r="P1926" s="420">
        <v>14400</v>
      </c>
    </row>
    <row r="1927" spans="1:16" ht="24" x14ac:dyDescent="0.2">
      <c r="A1927" s="419" t="s">
        <v>3928</v>
      </c>
      <c r="B1927" s="408" t="s">
        <v>1112</v>
      </c>
      <c r="C1927" s="412" t="s">
        <v>3229</v>
      </c>
      <c r="D1927" s="419" t="s">
        <v>1133</v>
      </c>
      <c r="E1927" s="420"/>
      <c r="F1927" s="421">
        <v>70761337</v>
      </c>
      <c r="G1927" s="419" t="s">
        <v>3985</v>
      </c>
      <c r="H1927" s="419" t="s">
        <v>1133</v>
      </c>
      <c r="I1927" s="421" t="s">
        <v>1034</v>
      </c>
      <c r="J1927" s="421" t="s">
        <v>1133</v>
      </c>
      <c r="K1927" s="422">
        <v>2</v>
      </c>
      <c r="L1927" s="422">
        <v>6</v>
      </c>
      <c r="M1927" s="421">
        <v>0</v>
      </c>
      <c r="N1927" s="421"/>
      <c r="O1927" s="421"/>
      <c r="P1927" s="420"/>
    </row>
    <row r="1928" spans="1:16" ht="36" x14ac:dyDescent="0.2">
      <c r="A1928" s="419" t="s">
        <v>3928</v>
      </c>
      <c r="B1928" s="408" t="s">
        <v>1112</v>
      </c>
      <c r="C1928" s="412" t="s">
        <v>3229</v>
      </c>
      <c r="D1928" s="419" t="s">
        <v>2957</v>
      </c>
      <c r="E1928" s="420">
        <v>1600</v>
      </c>
      <c r="F1928" s="421">
        <v>46020368</v>
      </c>
      <c r="G1928" s="419" t="s">
        <v>3986</v>
      </c>
      <c r="H1928" s="419" t="s">
        <v>2957</v>
      </c>
      <c r="I1928" s="421" t="s">
        <v>870</v>
      </c>
      <c r="J1928" s="421" t="s">
        <v>2957</v>
      </c>
      <c r="K1928" s="422">
        <v>3</v>
      </c>
      <c r="L1928" s="422">
        <v>8</v>
      </c>
      <c r="M1928" s="423">
        <v>12800</v>
      </c>
      <c r="N1928" s="421"/>
      <c r="O1928" s="421"/>
      <c r="P1928" s="420"/>
    </row>
    <row r="1929" spans="1:16" ht="24" x14ac:dyDescent="0.2">
      <c r="A1929" s="419" t="s">
        <v>3928</v>
      </c>
      <c r="B1929" s="408" t="s">
        <v>1112</v>
      </c>
      <c r="C1929" s="412" t="s">
        <v>3229</v>
      </c>
      <c r="D1929" s="419" t="s">
        <v>1118</v>
      </c>
      <c r="E1929" s="420">
        <v>2400</v>
      </c>
      <c r="F1929" s="421">
        <v>43107378</v>
      </c>
      <c r="G1929" s="419" t="s">
        <v>3987</v>
      </c>
      <c r="H1929" s="419" t="s">
        <v>1118</v>
      </c>
      <c r="I1929" s="421" t="s">
        <v>1034</v>
      </c>
      <c r="J1929" s="421" t="s">
        <v>1118</v>
      </c>
      <c r="K1929" s="422">
        <v>4</v>
      </c>
      <c r="L1929" s="422">
        <v>12</v>
      </c>
      <c r="M1929" s="423">
        <v>28800</v>
      </c>
      <c r="N1929" s="421">
        <v>2</v>
      </c>
      <c r="O1929" s="421">
        <v>6</v>
      </c>
      <c r="P1929" s="420">
        <v>14400</v>
      </c>
    </row>
    <row r="1930" spans="1:16" ht="24" x14ac:dyDescent="0.2">
      <c r="A1930" s="419" t="s">
        <v>3928</v>
      </c>
      <c r="B1930" s="408" t="s">
        <v>1112</v>
      </c>
      <c r="C1930" s="412" t="s">
        <v>3229</v>
      </c>
      <c r="D1930" s="419" t="s">
        <v>1129</v>
      </c>
      <c r="E1930" s="420">
        <v>1600</v>
      </c>
      <c r="F1930" s="421">
        <v>45373947</v>
      </c>
      <c r="G1930" s="419" t="s">
        <v>3988</v>
      </c>
      <c r="H1930" s="419" t="s">
        <v>1129</v>
      </c>
      <c r="I1930" s="421" t="s">
        <v>870</v>
      </c>
      <c r="J1930" s="421" t="s">
        <v>1129</v>
      </c>
      <c r="K1930" s="422">
        <v>4</v>
      </c>
      <c r="L1930" s="422">
        <v>12</v>
      </c>
      <c r="M1930" s="423">
        <v>19200</v>
      </c>
      <c r="N1930" s="421">
        <v>2</v>
      </c>
      <c r="O1930" s="421">
        <v>6</v>
      </c>
      <c r="P1930" s="420">
        <v>9600</v>
      </c>
    </row>
    <row r="1931" spans="1:16" ht="24" x14ac:dyDescent="0.2">
      <c r="A1931" s="419" t="s">
        <v>3928</v>
      </c>
      <c r="B1931" s="408" t="s">
        <v>1112</v>
      </c>
      <c r="C1931" s="412" t="s">
        <v>3229</v>
      </c>
      <c r="D1931" s="419" t="s">
        <v>1129</v>
      </c>
      <c r="E1931" s="420">
        <v>1400</v>
      </c>
      <c r="F1931" s="421">
        <v>41925538</v>
      </c>
      <c r="G1931" s="419" t="s">
        <v>3989</v>
      </c>
      <c r="H1931" s="419" t="s">
        <v>1129</v>
      </c>
      <c r="I1931" s="421" t="s">
        <v>870</v>
      </c>
      <c r="J1931" s="421" t="s">
        <v>1129</v>
      </c>
      <c r="K1931" s="422">
        <v>4</v>
      </c>
      <c r="L1931" s="422">
        <v>12</v>
      </c>
      <c r="M1931" s="423">
        <v>16800</v>
      </c>
      <c r="N1931" s="421">
        <v>2</v>
      </c>
      <c r="O1931" s="421">
        <v>6</v>
      </c>
      <c r="P1931" s="420">
        <v>8400</v>
      </c>
    </row>
    <row r="1932" spans="1:16" ht="24" x14ac:dyDescent="0.2">
      <c r="A1932" s="419" t="s">
        <v>3928</v>
      </c>
      <c r="B1932" s="408" t="s">
        <v>1112</v>
      </c>
      <c r="C1932" s="412" t="s">
        <v>3229</v>
      </c>
      <c r="D1932" s="419" t="s">
        <v>1118</v>
      </c>
      <c r="E1932" s="420">
        <v>2400</v>
      </c>
      <c r="F1932" s="421">
        <v>74691766</v>
      </c>
      <c r="G1932" s="419" t="s">
        <v>3990</v>
      </c>
      <c r="H1932" s="419" t="s">
        <v>1118</v>
      </c>
      <c r="I1932" s="421" t="s">
        <v>1034</v>
      </c>
      <c r="J1932" s="421" t="s">
        <v>1118</v>
      </c>
      <c r="K1932" s="422">
        <v>3</v>
      </c>
      <c r="L1932" s="422">
        <v>7</v>
      </c>
      <c r="M1932" s="423">
        <v>16800</v>
      </c>
      <c r="N1932" s="421"/>
      <c r="O1932" s="421"/>
      <c r="P1932" s="420"/>
    </row>
    <row r="1933" spans="1:16" ht="24" x14ac:dyDescent="0.2">
      <c r="A1933" s="419" t="s">
        <v>3928</v>
      </c>
      <c r="B1933" s="408" t="s">
        <v>1112</v>
      </c>
      <c r="C1933" s="412" t="s">
        <v>3229</v>
      </c>
      <c r="D1933" s="419" t="s">
        <v>1129</v>
      </c>
      <c r="E1933" s="420">
        <v>1400</v>
      </c>
      <c r="F1933" s="421">
        <v>44464453</v>
      </c>
      <c r="G1933" s="419" t="s">
        <v>3991</v>
      </c>
      <c r="H1933" s="419" t="s">
        <v>1129</v>
      </c>
      <c r="I1933" s="421" t="s">
        <v>870</v>
      </c>
      <c r="J1933" s="421" t="s">
        <v>1129</v>
      </c>
      <c r="K1933" s="422">
        <v>2</v>
      </c>
      <c r="L1933" s="422">
        <v>6</v>
      </c>
      <c r="M1933" s="423">
        <v>8400</v>
      </c>
      <c r="N1933" s="421"/>
      <c r="O1933" s="421"/>
      <c r="P1933" s="420"/>
    </row>
    <row r="1934" spans="1:16" ht="24" x14ac:dyDescent="0.2">
      <c r="A1934" s="419" t="s">
        <v>3928</v>
      </c>
      <c r="B1934" s="408" t="s">
        <v>1112</v>
      </c>
      <c r="C1934" s="412" t="s">
        <v>3229</v>
      </c>
      <c r="D1934" s="419" t="s">
        <v>1129</v>
      </c>
      <c r="E1934" s="420">
        <v>1400</v>
      </c>
      <c r="F1934" s="421">
        <v>44997354</v>
      </c>
      <c r="G1934" s="419" t="s">
        <v>3992</v>
      </c>
      <c r="H1934" s="419" t="s">
        <v>1129</v>
      </c>
      <c r="I1934" s="421" t="s">
        <v>870</v>
      </c>
      <c r="J1934" s="421" t="s">
        <v>1129</v>
      </c>
      <c r="K1934" s="422">
        <v>4</v>
      </c>
      <c r="L1934" s="422">
        <v>10</v>
      </c>
      <c r="M1934" s="423">
        <v>14000</v>
      </c>
      <c r="N1934" s="421">
        <v>2</v>
      </c>
      <c r="O1934" s="421">
        <v>6</v>
      </c>
      <c r="P1934" s="420">
        <v>8400</v>
      </c>
    </row>
    <row r="1935" spans="1:16" ht="24" x14ac:dyDescent="0.2">
      <c r="A1935" s="419" t="s">
        <v>3928</v>
      </c>
      <c r="B1935" s="408" t="s">
        <v>1112</v>
      </c>
      <c r="C1935" s="412" t="s">
        <v>3229</v>
      </c>
      <c r="D1935" s="419" t="s">
        <v>1129</v>
      </c>
      <c r="E1935" s="420">
        <v>1400</v>
      </c>
      <c r="F1935" s="421">
        <v>45104049</v>
      </c>
      <c r="G1935" s="419" t="s">
        <v>3993</v>
      </c>
      <c r="H1935" s="419" t="s">
        <v>1129</v>
      </c>
      <c r="I1935" s="421" t="s">
        <v>870</v>
      </c>
      <c r="J1935" s="421" t="s">
        <v>1129</v>
      </c>
      <c r="K1935" s="422">
        <v>2</v>
      </c>
      <c r="L1935" s="422">
        <v>4</v>
      </c>
      <c r="M1935" s="423">
        <v>5600</v>
      </c>
      <c r="N1935" s="421">
        <v>2</v>
      </c>
      <c r="O1935" s="421">
        <v>6</v>
      </c>
      <c r="P1935" s="420">
        <v>8400</v>
      </c>
    </row>
    <row r="1936" spans="1:16" ht="24" x14ac:dyDescent="0.2">
      <c r="A1936" s="419" t="s">
        <v>3928</v>
      </c>
      <c r="B1936" s="408" t="s">
        <v>1112</v>
      </c>
      <c r="C1936" s="412" t="s">
        <v>3229</v>
      </c>
      <c r="D1936" s="419" t="s">
        <v>1118</v>
      </c>
      <c r="E1936" s="420">
        <v>2600</v>
      </c>
      <c r="F1936" s="421">
        <v>46299326</v>
      </c>
      <c r="G1936" s="419" t="s">
        <v>3994</v>
      </c>
      <c r="H1936" s="419" t="s">
        <v>1118</v>
      </c>
      <c r="I1936" s="421" t="s">
        <v>1034</v>
      </c>
      <c r="J1936" s="421" t="s">
        <v>1118</v>
      </c>
      <c r="K1936" s="422">
        <v>4</v>
      </c>
      <c r="L1936" s="422">
        <v>12</v>
      </c>
      <c r="M1936" s="423">
        <v>31200</v>
      </c>
      <c r="N1936" s="421">
        <v>2</v>
      </c>
      <c r="O1936" s="421">
        <v>6</v>
      </c>
      <c r="P1936" s="420">
        <v>14400</v>
      </c>
    </row>
    <row r="1937" spans="1:16" ht="24" x14ac:dyDescent="0.2">
      <c r="A1937" s="419" t="s">
        <v>3928</v>
      </c>
      <c r="B1937" s="408" t="s">
        <v>1112</v>
      </c>
      <c r="C1937" s="412" t="s">
        <v>3229</v>
      </c>
      <c r="D1937" s="419" t="s">
        <v>2896</v>
      </c>
      <c r="E1937" s="420">
        <v>1600</v>
      </c>
      <c r="F1937" s="421">
        <v>48028416</v>
      </c>
      <c r="G1937" s="419" t="s">
        <v>3995</v>
      </c>
      <c r="H1937" s="419" t="s">
        <v>2896</v>
      </c>
      <c r="I1937" s="421" t="s">
        <v>870</v>
      </c>
      <c r="J1937" s="421" t="s">
        <v>2896</v>
      </c>
      <c r="K1937" s="422">
        <v>4</v>
      </c>
      <c r="L1937" s="422">
        <v>12</v>
      </c>
      <c r="M1937" s="423">
        <v>19200</v>
      </c>
      <c r="N1937" s="421">
        <v>2</v>
      </c>
      <c r="O1937" s="421">
        <v>6</v>
      </c>
      <c r="P1937" s="420">
        <v>9600</v>
      </c>
    </row>
    <row r="1938" spans="1:16" ht="24" x14ac:dyDescent="0.2">
      <c r="A1938" s="419" t="s">
        <v>3928</v>
      </c>
      <c r="B1938" s="408" t="s">
        <v>1112</v>
      </c>
      <c r="C1938" s="412" t="s">
        <v>3229</v>
      </c>
      <c r="D1938" s="419" t="s">
        <v>3941</v>
      </c>
      <c r="E1938" s="420">
        <v>2400</v>
      </c>
      <c r="F1938" s="421">
        <v>72464013</v>
      </c>
      <c r="G1938" s="419" t="s">
        <v>3996</v>
      </c>
      <c r="H1938" s="419" t="s">
        <v>3941</v>
      </c>
      <c r="I1938" s="421" t="s">
        <v>1034</v>
      </c>
      <c r="J1938" s="421" t="s">
        <v>3941</v>
      </c>
      <c r="K1938" s="422">
        <v>3</v>
      </c>
      <c r="L1938" s="422">
        <v>7</v>
      </c>
      <c r="M1938" s="423">
        <v>16800</v>
      </c>
      <c r="N1938" s="421">
        <v>2</v>
      </c>
      <c r="O1938" s="421">
        <v>6</v>
      </c>
      <c r="P1938" s="420">
        <v>14400</v>
      </c>
    </row>
    <row r="1939" spans="1:16" ht="24" x14ac:dyDescent="0.2">
      <c r="A1939" s="419" t="s">
        <v>3928</v>
      </c>
      <c r="B1939" s="408" t="s">
        <v>1112</v>
      </c>
      <c r="C1939" s="412" t="s">
        <v>3229</v>
      </c>
      <c r="D1939" s="419" t="s">
        <v>1129</v>
      </c>
      <c r="E1939" s="420">
        <v>1400</v>
      </c>
      <c r="F1939" s="421">
        <v>43249236</v>
      </c>
      <c r="G1939" s="419" t="s">
        <v>3997</v>
      </c>
      <c r="H1939" s="419" t="s">
        <v>1129</v>
      </c>
      <c r="I1939" s="421" t="s">
        <v>870</v>
      </c>
      <c r="J1939" s="421" t="s">
        <v>1129</v>
      </c>
      <c r="K1939" s="422">
        <v>4</v>
      </c>
      <c r="L1939" s="422">
        <v>12</v>
      </c>
      <c r="M1939" s="423">
        <v>16800</v>
      </c>
      <c r="N1939" s="421">
        <v>2</v>
      </c>
      <c r="O1939" s="421">
        <v>6</v>
      </c>
      <c r="P1939" s="420">
        <v>8400</v>
      </c>
    </row>
    <row r="1940" spans="1:16" ht="24" x14ac:dyDescent="0.2">
      <c r="A1940" s="419" t="s">
        <v>3928</v>
      </c>
      <c r="B1940" s="408" t="s">
        <v>1112</v>
      </c>
      <c r="C1940" s="412" t="s">
        <v>3229</v>
      </c>
      <c r="D1940" s="419" t="s">
        <v>844</v>
      </c>
      <c r="E1940" s="420">
        <v>4200</v>
      </c>
      <c r="F1940" s="421">
        <v>44274261</v>
      </c>
      <c r="G1940" s="419" t="s">
        <v>1433</v>
      </c>
      <c r="H1940" s="419" t="s">
        <v>844</v>
      </c>
      <c r="I1940" s="421" t="s">
        <v>1034</v>
      </c>
      <c r="J1940" s="421" t="s">
        <v>3972</v>
      </c>
      <c r="K1940" s="422">
        <v>3</v>
      </c>
      <c r="L1940" s="422">
        <v>9</v>
      </c>
      <c r="M1940" s="423">
        <v>37800</v>
      </c>
      <c r="N1940" s="421"/>
      <c r="O1940" s="421"/>
      <c r="P1940" s="420"/>
    </row>
    <row r="1941" spans="1:16" ht="36" x14ac:dyDescent="0.2">
      <c r="A1941" s="419" t="s">
        <v>3928</v>
      </c>
      <c r="B1941" s="408" t="s">
        <v>1112</v>
      </c>
      <c r="C1941" s="412" t="s">
        <v>3229</v>
      </c>
      <c r="D1941" s="419" t="s">
        <v>1126</v>
      </c>
      <c r="E1941" s="420">
        <v>1200</v>
      </c>
      <c r="F1941" s="421">
        <v>31544234</v>
      </c>
      <c r="G1941" s="419" t="s">
        <v>3998</v>
      </c>
      <c r="H1941" s="419" t="s">
        <v>1126</v>
      </c>
      <c r="I1941" s="421" t="s">
        <v>870</v>
      </c>
      <c r="J1941" s="421" t="s">
        <v>1126</v>
      </c>
      <c r="K1941" s="422">
        <v>4</v>
      </c>
      <c r="L1941" s="422">
        <v>12</v>
      </c>
      <c r="M1941" s="423">
        <v>14400</v>
      </c>
      <c r="N1941" s="421">
        <v>2</v>
      </c>
      <c r="O1941" s="421">
        <v>6</v>
      </c>
      <c r="P1941" s="420">
        <v>7200</v>
      </c>
    </row>
    <row r="1942" spans="1:16" ht="24" x14ac:dyDescent="0.2">
      <c r="A1942" s="419" t="s">
        <v>3928</v>
      </c>
      <c r="B1942" s="408" t="s">
        <v>1112</v>
      </c>
      <c r="C1942" s="412" t="s">
        <v>3229</v>
      </c>
      <c r="D1942" s="419" t="s">
        <v>1145</v>
      </c>
      <c r="E1942" s="420">
        <v>2500</v>
      </c>
      <c r="F1942" s="421">
        <v>47358598</v>
      </c>
      <c r="G1942" s="419" t="s">
        <v>3999</v>
      </c>
      <c r="H1942" s="419" t="s">
        <v>1145</v>
      </c>
      <c r="I1942" s="421" t="s">
        <v>1034</v>
      </c>
      <c r="J1942" s="421" t="s">
        <v>1145</v>
      </c>
      <c r="K1942" s="422">
        <v>2</v>
      </c>
      <c r="L1942" s="422">
        <v>6</v>
      </c>
      <c r="M1942" s="423">
        <v>15000</v>
      </c>
      <c r="N1942" s="421"/>
      <c r="O1942" s="421"/>
      <c r="P1942" s="420"/>
    </row>
    <row r="1943" spans="1:16" ht="24" x14ac:dyDescent="0.2">
      <c r="A1943" s="419" t="s">
        <v>3928</v>
      </c>
      <c r="B1943" s="408" t="s">
        <v>1112</v>
      </c>
      <c r="C1943" s="412" t="s">
        <v>3229</v>
      </c>
      <c r="D1943" s="419" t="s">
        <v>1193</v>
      </c>
      <c r="E1943" s="420">
        <v>1400</v>
      </c>
      <c r="F1943" s="421">
        <v>43740940</v>
      </c>
      <c r="G1943" s="419" t="s">
        <v>4000</v>
      </c>
      <c r="H1943" s="419" t="s">
        <v>1193</v>
      </c>
      <c r="I1943" s="421" t="s">
        <v>870</v>
      </c>
      <c r="J1943" s="421" t="s">
        <v>1129</v>
      </c>
      <c r="K1943" s="422">
        <v>4</v>
      </c>
      <c r="L1943" s="422">
        <v>12</v>
      </c>
      <c r="M1943" s="423">
        <v>16800</v>
      </c>
      <c r="N1943" s="421">
        <v>2</v>
      </c>
      <c r="O1943" s="421">
        <v>6</v>
      </c>
      <c r="P1943" s="420">
        <v>8400</v>
      </c>
    </row>
    <row r="1944" spans="1:16" ht="24" x14ac:dyDescent="0.2">
      <c r="A1944" s="419" t="s">
        <v>3928</v>
      </c>
      <c r="B1944" s="408" t="s">
        <v>1112</v>
      </c>
      <c r="C1944" s="412" t="s">
        <v>3229</v>
      </c>
      <c r="D1944" s="419" t="s">
        <v>2957</v>
      </c>
      <c r="E1944" s="420">
        <v>1200</v>
      </c>
      <c r="F1944" s="421">
        <v>31551415</v>
      </c>
      <c r="G1944" s="419" t="s">
        <v>4001</v>
      </c>
      <c r="H1944" s="419" t="s">
        <v>2957</v>
      </c>
      <c r="I1944" s="421" t="s">
        <v>870</v>
      </c>
      <c r="J1944" s="421" t="s">
        <v>1129</v>
      </c>
      <c r="K1944" s="422">
        <v>4</v>
      </c>
      <c r="L1944" s="422">
        <v>12</v>
      </c>
      <c r="M1944" s="423">
        <v>14400</v>
      </c>
      <c r="N1944" s="421">
        <v>2</v>
      </c>
      <c r="O1944" s="421">
        <v>6</v>
      </c>
      <c r="P1944" s="420">
        <v>7200</v>
      </c>
    </row>
    <row r="1945" spans="1:16" ht="24" x14ac:dyDescent="0.2">
      <c r="A1945" s="419" t="s">
        <v>3928</v>
      </c>
      <c r="B1945" s="408" t="s">
        <v>1112</v>
      </c>
      <c r="C1945" s="412" t="s">
        <v>3229</v>
      </c>
      <c r="D1945" s="419" t="s">
        <v>844</v>
      </c>
      <c r="E1945" s="420">
        <v>4200</v>
      </c>
      <c r="F1945" s="421">
        <v>1342283</v>
      </c>
      <c r="G1945" s="419" t="s">
        <v>4002</v>
      </c>
      <c r="H1945" s="419" t="s">
        <v>844</v>
      </c>
      <c r="I1945" s="421" t="s">
        <v>1034</v>
      </c>
      <c r="J1945" s="421" t="s">
        <v>3972</v>
      </c>
      <c r="K1945" s="422">
        <v>4</v>
      </c>
      <c r="L1945" s="422">
        <v>12</v>
      </c>
      <c r="M1945" s="423">
        <v>50400</v>
      </c>
      <c r="N1945" s="421">
        <v>2</v>
      </c>
      <c r="O1945" s="421">
        <v>6</v>
      </c>
      <c r="P1945" s="420">
        <v>28800</v>
      </c>
    </row>
    <row r="1946" spans="1:16" ht="24" x14ac:dyDescent="0.2">
      <c r="A1946" s="419" t="s">
        <v>3928</v>
      </c>
      <c r="B1946" s="408" t="s">
        <v>1112</v>
      </c>
      <c r="C1946" s="412" t="s">
        <v>3229</v>
      </c>
      <c r="D1946" s="419" t="s">
        <v>1389</v>
      </c>
      <c r="E1946" s="420">
        <v>1400</v>
      </c>
      <c r="F1946" s="421">
        <v>43708357</v>
      </c>
      <c r="G1946" s="419" t="s">
        <v>4003</v>
      </c>
      <c r="H1946" s="419" t="s">
        <v>1389</v>
      </c>
      <c r="I1946" s="421" t="s">
        <v>870</v>
      </c>
      <c r="J1946" s="421" t="s">
        <v>1389</v>
      </c>
      <c r="K1946" s="422">
        <v>4</v>
      </c>
      <c r="L1946" s="422">
        <v>11</v>
      </c>
      <c r="M1946" s="423">
        <v>15400</v>
      </c>
      <c r="N1946" s="421">
        <v>2</v>
      </c>
      <c r="O1946" s="421">
        <v>6</v>
      </c>
      <c r="P1946" s="420">
        <v>8400</v>
      </c>
    </row>
    <row r="1947" spans="1:16" ht="24" x14ac:dyDescent="0.2">
      <c r="A1947" s="419" t="s">
        <v>3928</v>
      </c>
      <c r="B1947" s="408" t="s">
        <v>1112</v>
      </c>
      <c r="C1947" s="412" t="s">
        <v>3229</v>
      </c>
      <c r="D1947" s="419" t="s">
        <v>1193</v>
      </c>
      <c r="E1947" s="420">
        <v>1400</v>
      </c>
      <c r="F1947" s="421">
        <v>40404769</v>
      </c>
      <c r="G1947" s="419" t="s">
        <v>4004</v>
      </c>
      <c r="H1947" s="419" t="s">
        <v>1193</v>
      </c>
      <c r="I1947" s="421" t="s">
        <v>870</v>
      </c>
      <c r="J1947" s="421" t="s">
        <v>1129</v>
      </c>
      <c r="K1947" s="422">
        <v>4</v>
      </c>
      <c r="L1947" s="422">
        <v>12</v>
      </c>
      <c r="M1947" s="423">
        <v>16800</v>
      </c>
      <c r="N1947" s="421">
        <v>2</v>
      </c>
      <c r="O1947" s="421">
        <v>6</v>
      </c>
      <c r="P1947" s="420">
        <v>8400</v>
      </c>
    </row>
    <row r="1948" spans="1:16" ht="24" x14ac:dyDescent="0.2">
      <c r="A1948" s="419" t="s">
        <v>3928</v>
      </c>
      <c r="B1948" s="408" t="s">
        <v>1112</v>
      </c>
      <c r="C1948" s="412" t="s">
        <v>3229</v>
      </c>
      <c r="D1948" s="419" t="s">
        <v>1118</v>
      </c>
      <c r="E1948" s="420">
        <v>2400</v>
      </c>
      <c r="F1948" s="421">
        <v>31543439</v>
      </c>
      <c r="G1948" s="419" t="s">
        <v>4005</v>
      </c>
      <c r="H1948" s="419" t="s">
        <v>1118</v>
      </c>
      <c r="I1948" s="421" t="s">
        <v>1034</v>
      </c>
      <c r="J1948" s="421" t="s">
        <v>1118</v>
      </c>
      <c r="K1948" s="422">
        <v>2</v>
      </c>
      <c r="L1948" s="422">
        <v>4</v>
      </c>
      <c r="M1948" s="423">
        <v>9600</v>
      </c>
      <c r="N1948" s="421"/>
      <c r="O1948" s="421"/>
      <c r="P1948" s="420"/>
    </row>
    <row r="1949" spans="1:16" ht="24" x14ac:dyDescent="0.2">
      <c r="A1949" s="419" t="s">
        <v>3928</v>
      </c>
      <c r="B1949" s="408" t="s">
        <v>1112</v>
      </c>
      <c r="C1949" s="412" t="s">
        <v>3229</v>
      </c>
      <c r="D1949" s="419" t="s">
        <v>1126</v>
      </c>
      <c r="E1949" s="420">
        <v>1200</v>
      </c>
      <c r="F1949" s="421">
        <v>31541926</v>
      </c>
      <c r="G1949" s="419" t="s">
        <v>4006</v>
      </c>
      <c r="H1949" s="419" t="s">
        <v>1126</v>
      </c>
      <c r="I1949" s="421" t="s">
        <v>870</v>
      </c>
      <c r="J1949" s="421" t="s">
        <v>1126</v>
      </c>
      <c r="K1949" s="422">
        <v>4</v>
      </c>
      <c r="L1949" s="422">
        <v>12</v>
      </c>
      <c r="M1949" s="423">
        <v>14400</v>
      </c>
      <c r="N1949" s="421">
        <v>2</v>
      </c>
      <c r="O1949" s="421">
        <v>6</v>
      </c>
      <c r="P1949" s="420">
        <v>7200</v>
      </c>
    </row>
    <row r="1950" spans="1:16" ht="24" x14ac:dyDescent="0.2">
      <c r="A1950" s="419" t="s">
        <v>3928</v>
      </c>
      <c r="B1950" s="408" t="s">
        <v>1112</v>
      </c>
      <c r="C1950" s="412" t="s">
        <v>3229</v>
      </c>
      <c r="D1950" s="419" t="s">
        <v>1829</v>
      </c>
      <c r="E1950" s="420">
        <v>2600</v>
      </c>
      <c r="F1950" s="421">
        <v>47583324</v>
      </c>
      <c r="G1950" s="419" t="s">
        <v>4007</v>
      </c>
      <c r="H1950" s="419" t="s">
        <v>1829</v>
      </c>
      <c r="I1950" s="421" t="s">
        <v>1034</v>
      </c>
      <c r="J1950" s="421" t="s">
        <v>1829</v>
      </c>
      <c r="K1950" s="422">
        <v>2</v>
      </c>
      <c r="L1950" s="422">
        <v>4</v>
      </c>
      <c r="M1950" s="423">
        <v>10400</v>
      </c>
      <c r="N1950" s="421"/>
      <c r="O1950" s="421"/>
      <c r="P1950" s="420"/>
    </row>
    <row r="1951" spans="1:16" ht="24" x14ac:dyDescent="0.2">
      <c r="A1951" s="419" t="s">
        <v>3928</v>
      </c>
      <c r="B1951" s="408" t="s">
        <v>1112</v>
      </c>
      <c r="C1951" s="412" t="s">
        <v>3229</v>
      </c>
      <c r="D1951" s="419" t="s">
        <v>1193</v>
      </c>
      <c r="E1951" s="420">
        <v>1400</v>
      </c>
      <c r="F1951" s="421">
        <v>46408172</v>
      </c>
      <c r="G1951" s="419" t="s">
        <v>4008</v>
      </c>
      <c r="H1951" s="419" t="s">
        <v>1193</v>
      </c>
      <c r="I1951" s="421" t="s">
        <v>870</v>
      </c>
      <c r="J1951" s="421" t="s">
        <v>1129</v>
      </c>
      <c r="K1951" s="422">
        <v>4</v>
      </c>
      <c r="L1951" s="422">
        <v>12</v>
      </c>
      <c r="M1951" s="423">
        <v>16800</v>
      </c>
      <c r="N1951" s="421">
        <v>2</v>
      </c>
      <c r="O1951" s="421">
        <v>6</v>
      </c>
      <c r="P1951" s="420">
        <v>8400</v>
      </c>
    </row>
    <row r="1952" spans="1:16" ht="24" x14ac:dyDescent="0.2">
      <c r="A1952" s="419" t="s">
        <v>3928</v>
      </c>
      <c r="B1952" s="408" t="s">
        <v>1112</v>
      </c>
      <c r="C1952" s="412" t="s">
        <v>3229</v>
      </c>
      <c r="D1952" s="419" t="s">
        <v>1129</v>
      </c>
      <c r="E1952" s="420">
        <v>1400</v>
      </c>
      <c r="F1952" s="421">
        <v>43015988</v>
      </c>
      <c r="G1952" s="419" t="s">
        <v>4009</v>
      </c>
      <c r="H1952" s="419" t="s">
        <v>1129</v>
      </c>
      <c r="I1952" s="421" t="s">
        <v>870</v>
      </c>
      <c r="J1952" s="421" t="s">
        <v>1129</v>
      </c>
      <c r="K1952" s="422">
        <v>4</v>
      </c>
      <c r="L1952" s="422">
        <v>12</v>
      </c>
      <c r="M1952" s="423">
        <v>16800</v>
      </c>
      <c r="N1952" s="421"/>
      <c r="O1952" s="421"/>
      <c r="P1952" s="420"/>
    </row>
    <row r="1953" spans="1:16" ht="24" x14ac:dyDescent="0.2">
      <c r="A1953" s="419" t="s">
        <v>3928</v>
      </c>
      <c r="B1953" s="408" t="s">
        <v>1112</v>
      </c>
      <c r="C1953" s="412" t="s">
        <v>3229</v>
      </c>
      <c r="D1953" s="419" t="s">
        <v>1133</v>
      </c>
      <c r="E1953" s="420">
        <v>2400</v>
      </c>
      <c r="F1953" s="421">
        <v>70350118</v>
      </c>
      <c r="G1953" s="419" t="s">
        <v>4010</v>
      </c>
      <c r="H1953" s="419" t="s">
        <v>1133</v>
      </c>
      <c r="I1953" s="421" t="s">
        <v>1034</v>
      </c>
      <c r="J1953" s="421" t="s">
        <v>1133</v>
      </c>
      <c r="K1953" s="422">
        <v>2</v>
      </c>
      <c r="L1953" s="422">
        <v>4</v>
      </c>
      <c r="M1953" s="423">
        <v>9600</v>
      </c>
      <c r="N1953" s="421"/>
      <c r="O1953" s="421"/>
      <c r="P1953" s="420"/>
    </row>
    <row r="1954" spans="1:16" ht="24" x14ac:dyDescent="0.2">
      <c r="A1954" s="419" t="s">
        <v>3928</v>
      </c>
      <c r="B1954" s="408" t="s">
        <v>1112</v>
      </c>
      <c r="C1954" s="412" t="s">
        <v>3229</v>
      </c>
      <c r="D1954" s="419" t="s">
        <v>3941</v>
      </c>
      <c r="E1954" s="420">
        <v>2400</v>
      </c>
      <c r="F1954" s="421">
        <v>46742218</v>
      </c>
      <c r="G1954" s="419" t="s">
        <v>3819</v>
      </c>
      <c r="H1954" s="419" t="s">
        <v>3941</v>
      </c>
      <c r="I1954" s="421" t="s">
        <v>1034</v>
      </c>
      <c r="J1954" s="421" t="s">
        <v>3941</v>
      </c>
      <c r="K1954" s="422">
        <v>2</v>
      </c>
      <c r="L1954" s="422">
        <v>4</v>
      </c>
      <c r="M1954" s="423">
        <v>9600</v>
      </c>
      <c r="N1954" s="421"/>
      <c r="O1954" s="421"/>
      <c r="P1954" s="420"/>
    </row>
    <row r="1955" spans="1:16" ht="24" x14ac:dyDescent="0.2">
      <c r="A1955" s="419" t="s">
        <v>3928</v>
      </c>
      <c r="B1955" s="408" t="s">
        <v>1112</v>
      </c>
      <c r="C1955" s="412" t="s">
        <v>3229</v>
      </c>
      <c r="D1955" s="419" t="s">
        <v>1129</v>
      </c>
      <c r="E1955" s="420">
        <v>1400</v>
      </c>
      <c r="F1955" s="421">
        <v>42486679</v>
      </c>
      <c r="G1955" s="419" t="s">
        <v>4011</v>
      </c>
      <c r="H1955" s="419" t="s">
        <v>1129</v>
      </c>
      <c r="I1955" s="421" t="s">
        <v>870</v>
      </c>
      <c r="J1955" s="421" t="s">
        <v>1129</v>
      </c>
      <c r="K1955" s="422">
        <v>4</v>
      </c>
      <c r="L1955" s="422">
        <v>11</v>
      </c>
      <c r="M1955" s="423">
        <v>15400</v>
      </c>
      <c r="N1955" s="421">
        <v>2</v>
      </c>
      <c r="O1955" s="421">
        <v>6</v>
      </c>
      <c r="P1955" s="420">
        <v>8400</v>
      </c>
    </row>
    <row r="1956" spans="1:16" ht="24" x14ac:dyDescent="0.2">
      <c r="A1956" s="419" t="s">
        <v>3928</v>
      </c>
      <c r="B1956" s="408" t="s">
        <v>1112</v>
      </c>
      <c r="C1956" s="412" t="s">
        <v>3229</v>
      </c>
      <c r="D1956" s="419" t="s">
        <v>1129</v>
      </c>
      <c r="E1956" s="420">
        <v>1400</v>
      </c>
      <c r="F1956" s="421">
        <v>46517678</v>
      </c>
      <c r="G1956" s="419" t="s">
        <v>4012</v>
      </c>
      <c r="H1956" s="419" t="s">
        <v>1129</v>
      </c>
      <c r="I1956" s="421" t="s">
        <v>870</v>
      </c>
      <c r="J1956" s="421" t="s">
        <v>1129</v>
      </c>
      <c r="K1956" s="422">
        <v>3</v>
      </c>
      <c r="L1956" s="422">
        <v>7</v>
      </c>
      <c r="M1956" s="423">
        <v>9800</v>
      </c>
      <c r="N1956" s="421">
        <v>2</v>
      </c>
      <c r="O1956" s="421">
        <v>6</v>
      </c>
      <c r="P1956" s="420">
        <v>8400</v>
      </c>
    </row>
    <row r="1957" spans="1:16" ht="24" x14ac:dyDescent="0.2">
      <c r="A1957" s="419" t="s">
        <v>3928</v>
      </c>
      <c r="B1957" s="408" t="s">
        <v>1112</v>
      </c>
      <c r="C1957" s="412" t="s">
        <v>3229</v>
      </c>
      <c r="D1957" s="419" t="s">
        <v>1193</v>
      </c>
      <c r="E1957" s="420">
        <v>1400</v>
      </c>
      <c r="F1957" s="421">
        <v>43299378</v>
      </c>
      <c r="G1957" s="419" t="s">
        <v>4013</v>
      </c>
      <c r="H1957" s="419" t="s">
        <v>1193</v>
      </c>
      <c r="I1957" s="421" t="s">
        <v>870</v>
      </c>
      <c r="J1957" s="421" t="s">
        <v>1129</v>
      </c>
      <c r="K1957" s="422">
        <v>4</v>
      </c>
      <c r="L1957" s="422">
        <v>12</v>
      </c>
      <c r="M1957" s="423">
        <v>16800</v>
      </c>
      <c r="N1957" s="421">
        <v>2</v>
      </c>
      <c r="O1957" s="421">
        <v>6</v>
      </c>
      <c r="P1957" s="420">
        <v>8400</v>
      </c>
    </row>
    <row r="1958" spans="1:16" ht="24" x14ac:dyDescent="0.2">
      <c r="A1958" s="419" t="s">
        <v>3928</v>
      </c>
      <c r="B1958" s="408" t="s">
        <v>1112</v>
      </c>
      <c r="C1958" s="412" t="s">
        <v>3229</v>
      </c>
      <c r="D1958" s="419" t="s">
        <v>1129</v>
      </c>
      <c r="E1958" s="420">
        <v>1400</v>
      </c>
      <c r="F1958" s="421">
        <v>42688572</v>
      </c>
      <c r="G1958" s="419" t="s">
        <v>4014</v>
      </c>
      <c r="H1958" s="419" t="s">
        <v>1129</v>
      </c>
      <c r="I1958" s="421" t="s">
        <v>870</v>
      </c>
      <c r="J1958" s="421" t="s">
        <v>1129</v>
      </c>
      <c r="K1958" s="422">
        <v>4</v>
      </c>
      <c r="L1958" s="422">
        <v>12</v>
      </c>
      <c r="M1958" s="423">
        <v>16800</v>
      </c>
      <c r="N1958" s="421">
        <v>2</v>
      </c>
      <c r="O1958" s="421">
        <v>6</v>
      </c>
      <c r="P1958" s="420">
        <v>8400</v>
      </c>
    </row>
    <row r="1959" spans="1:16" ht="36" x14ac:dyDescent="0.2">
      <c r="A1959" s="419" t="s">
        <v>3928</v>
      </c>
      <c r="B1959" s="408" t="s">
        <v>1112</v>
      </c>
      <c r="C1959" s="412" t="s">
        <v>3229</v>
      </c>
      <c r="D1959" s="419" t="s">
        <v>844</v>
      </c>
      <c r="E1959" s="420">
        <v>4600</v>
      </c>
      <c r="F1959" s="421">
        <v>71569009</v>
      </c>
      <c r="G1959" s="419" t="s">
        <v>4015</v>
      </c>
      <c r="H1959" s="419" t="s">
        <v>844</v>
      </c>
      <c r="I1959" s="421" t="s">
        <v>1034</v>
      </c>
      <c r="J1959" s="421" t="s">
        <v>3972</v>
      </c>
      <c r="K1959" s="422">
        <v>3</v>
      </c>
      <c r="L1959" s="422">
        <v>8</v>
      </c>
      <c r="M1959" s="423">
        <v>36800</v>
      </c>
      <c r="N1959" s="421"/>
      <c r="O1959" s="421"/>
      <c r="P1959" s="420"/>
    </row>
    <row r="1960" spans="1:16" ht="24" x14ac:dyDescent="0.2">
      <c r="A1960" s="419" t="s">
        <v>3928</v>
      </c>
      <c r="B1960" s="408" t="s">
        <v>1112</v>
      </c>
      <c r="C1960" s="412" t="s">
        <v>3229</v>
      </c>
      <c r="D1960" s="419" t="s">
        <v>1133</v>
      </c>
      <c r="E1960" s="420">
        <v>2600</v>
      </c>
      <c r="F1960" s="421">
        <v>71848285</v>
      </c>
      <c r="G1960" s="419" t="s">
        <v>4016</v>
      </c>
      <c r="H1960" s="419" t="s">
        <v>1133</v>
      </c>
      <c r="I1960" s="421" t="s">
        <v>1034</v>
      </c>
      <c r="J1960" s="421" t="s">
        <v>1133</v>
      </c>
      <c r="K1960" s="422">
        <v>2</v>
      </c>
      <c r="L1960" s="422">
        <v>4</v>
      </c>
      <c r="M1960" s="423">
        <v>10400</v>
      </c>
      <c r="N1960" s="421">
        <v>2</v>
      </c>
      <c r="O1960" s="421">
        <v>6</v>
      </c>
      <c r="P1960" s="420">
        <v>14400</v>
      </c>
    </row>
    <row r="1961" spans="1:16" ht="24" x14ac:dyDescent="0.2">
      <c r="A1961" s="419" t="s">
        <v>3928</v>
      </c>
      <c r="B1961" s="408" t="s">
        <v>1112</v>
      </c>
      <c r="C1961" s="412" t="s">
        <v>3229</v>
      </c>
      <c r="D1961" s="419" t="s">
        <v>1177</v>
      </c>
      <c r="E1961" s="420">
        <v>1400</v>
      </c>
      <c r="F1961" s="421">
        <v>70263865</v>
      </c>
      <c r="G1961" s="419" t="s">
        <v>4017</v>
      </c>
      <c r="H1961" s="419" t="s">
        <v>1177</v>
      </c>
      <c r="I1961" s="421" t="s">
        <v>870</v>
      </c>
      <c r="J1961" s="421" t="s">
        <v>1177</v>
      </c>
      <c r="K1961" s="422">
        <v>3</v>
      </c>
      <c r="L1961" s="422">
        <v>7</v>
      </c>
      <c r="M1961" s="423">
        <v>9800</v>
      </c>
      <c r="N1961" s="421"/>
      <c r="O1961" s="421"/>
      <c r="P1961" s="420"/>
    </row>
    <row r="1962" spans="1:16" ht="24" x14ac:dyDescent="0.2">
      <c r="A1962" s="419" t="s">
        <v>3928</v>
      </c>
      <c r="B1962" s="408" t="s">
        <v>1112</v>
      </c>
      <c r="C1962" s="412" t="s">
        <v>3229</v>
      </c>
      <c r="D1962" s="419" t="s">
        <v>1133</v>
      </c>
      <c r="E1962" s="420">
        <v>2400</v>
      </c>
      <c r="F1962" s="421">
        <v>44646034</v>
      </c>
      <c r="G1962" s="419" t="s">
        <v>4018</v>
      </c>
      <c r="H1962" s="419" t="s">
        <v>1133</v>
      </c>
      <c r="I1962" s="421" t="s">
        <v>1034</v>
      </c>
      <c r="J1962" s="421" t="s">
        <v>1133</v>
      </c>
      <c r="K1962" s="422">
        <v>4</v>
      </c>
      <c r="L1962" s="422">
        <v>12</v>
      </c>
      <c r="M1962" s="423">
        <v>28800</v>
      </c>
      <c r="N1962" s="421">
        <v>2</v>
      </c>
      <c r="O1962" s="421">
        <v>6</v>
      </c>
      <c r="P1962" s="420">
        <v>14400</v>
      </c>
    </row>
    <row r="1963" spans="1:16" ht="24" x14ac:dyDescent="0.2">
      <c r="A1963" s="419" t="s">
        <v>3928</v>
      </c>
      <c r="B1963" s="408" t="s">
        <v>1112</v>
      </c>
      <c r="C1963" s="412" t="s">
        <v>3229</v>
      </c>
      <c r="D1963" s="419" t="s">
        <v>1193</v>
      </c>
      <c r="E1963" s="420">
        <v>1400</v>
      </c>
      <c r="F1963" s="421">
        <v>45730893</v>
      </c>
      <c r="G1963" s="419" t="s">
        <v>4019</v>
      </c>
      <c r="H1963" s="419" t="s">
        <v>1193</v>
      </c>
      <c r="I1963" s="421" t="s">
        <v>870</v>
      </c>
      <c r="J1963" s="421" t="s">
        <v>1129</v>
      </c>
      <c r="K1963" s="422">
        <v>2</v>
      </c>
      <c r="L1963" s="422">
        <v>6</v>
      </c>
      <c r="M1963" s="423">
        <v>8400</v>
      </c>
      <c r="N1963" s="421"/>
      <c r="O1963" s="421"/>
      <c r="P1963" s="420"/>
    </row>
    <row r="1964" spans="1:16" ht="24" x14ac:dyDescent="0.2">
      <c r="A1964" s="419" t="s">
        <v>3928</v>
      </c>
      <c r="B1964" s="408" t="s">
        <v>1112</v>
      </c>
      <c r="C1964" s="412" t="s">
        <v>3229</v>
      </c>
      <c r="D1964" s="419" t="s">
        <v>1118</v>
      </c>
      <c r="E1964" s="420">
        <v>2600</v>
      </c>
      <c r="F1964" s="421">
        <v>45011146</v>
      </c>
      <c r="G1964" s="419" t="s">
        <v>4020</v>
      </c>
      <c r="H1964" s="419" t="s">
        <v>1118</v>
      </c>
      <c r="I1964" s="421" t="s">
        <v>1034</v>
      </c>
      <c r="J1964" s="421" t="s">
        <v>1118</v>
      </c>
      <c r="K1964" s="422">
        <v>4</v>
      </c>
      <c r="L1964" s="422">
        <v>12</v>
      </c>
      <c r="M1964" s="423">
        <v>31200</v>
      </c>
      <c r="N1964" s="421">
        <v>2</v>
      </c>
      <c r="O1964" s="421">
        <v>6</v>
      </c>
      <c r="P1964" s="420">
        <v>14400</v>
      </c>
    </row>
    <row r="1965" spans="1:16" ht="24" x14ac:dyDescent="0.2">
      <c r="A1965" s="419" t="s">
        <v>3928</v>
      </c>
      <c r="B1965" s="408" t="s">
        <v>1112</v>
      </c>
      <c r="C1965" s="412" t="s">
        <v>3229</v>
      </c>
      <c r="D1965" s="419" t="s">
        <v>2896</v>
      </c>
      <c r="E1965" s="420">
        <v>1800</v>
      </c>
      <c r="F1965" s="421">
        <v>44120617</v>
      </c>
      <c r="G1965" s="419" t="s">
        <v>4021</v>
      </c>
      <c r="H1965" s="419" t="s">
        <v>2896</v>
      </c>
      <c r="I1965" s="421" t="s">
        <v>870</v>
      </c>
      <c r="J1965" s="421" t="s">
        <v>2896</v>
      </c>
      <c r="K1965" s="422">
        <v>4</v>
      </c>
      <c r="L1965" s="422">
        <v>12</v>
      </c>
      <c r="M1965" s="423">
        <v>21600</v>
      </c>
      <c r="N1965" s="421">
        <v>2</v>
      </c>
      <c r="O1965" s="421">
        <v>6</v>
      </c>
      <c r="P1965" s="420">
        <v>10800</v>
      </c>
    </row>
    <row r="1966" spans="1:16" ht="24" x14ac:dyDescent="0.2">
      <c r="A1966" s="419" t="s">
        <v>3928</v>
      </c>
      <c r="B1966" s="408" t="s">
        <v>1112</v>
      </c>
      <c r="C1966" s="412" t="s">
        <v>3229</v>
      </c>
      <c r="D1966" s="419" t="s">
        <v>1118</v>
      </c>
      <c r="E1966" s="420">
        <v>2400</v>
      </c>
      <c r="F1966" s="421">
        <v>31344090</v>
      </c>
      <c r="G1966" s="419" t="s">
        <v>4022</v>
      </c>
      <c r="H1966" s="419" t="s">
        <v>1118</v>
      </c>
      <c r="I1966" s="421" t="s">
        <v>1034</v>
      </c>
      <c r="J1966" s="421" t="s">
        <v>1118</v>
      </c>
      <c r="K1966" s="422">
        <v>4</v>
      </c>
      <c r="L1966" s="422">
        <v>11</v>
      </c>
      <c r="M1966" s="423">
        <v>26400</v>
      </c>
      <c r="N1966" s="421">
        <v>2</v>
      </c>
      <c r="O1966" s="421">
        <v>6</v>
      </c>
      <c r="P1966" s="420">
        <v>14400</v>
      </c>
    </row>
    <row r="1967" spans="1:16" ht="24" x14ac:dyDescent="0.2">
      <c r="A1967" s="419" t="s">
        <v>3928</v>
      </c>
      <c r="B1967" s="408" t="s">
        <v>1112</v>
      </c>
      <c r="C1967" s="412" t="s">
        <v>3229</v>
      </c>
      <c r="D1967" s="419" t="s">
        <v>1133</v>
      </c>
      <c r="E1967" s="420">
        <v>2600</v>
      </c>
      <c r="F1967" s="421">
        <v>47604092</v>
      </c>
      <c r="G1967" s="419" t="s">
        <v>4023</v>
      </c>
      <c r="H1967" s="419" t="s">
        <v>1133</v>
      </c>
      <c r="I1967" s="421" t="s">
        <v>1034</v>
      </c>
      <c r="J1967" s="421" t="s">
        <v>1133</v>
      </c>
      <c r="K1967" s="422">
        <v>3</v>
      </c>
      <c r="L1967" s="422">
        <v>7</v>
      </c>
      <c r="M1967" s="423">
        <v>18200</v>
      </c>
      <c r="N1967" s="421">
        <v>2</v>
      </c>
      <c r="O1967" s="421">
        <v>6</v>
      </c>
      <c r="P1967" s="420">
        <v>14400</v>
      </c>
    </row>
    <row r="1968" spans="1:16" ht="24" x14ac:dyDescent="0.2">
      <c r="A1968" s="419" t="s">
        <v>3928</v>
      </c>
      <c r="B1968" s="408" t="s">
        <v>1112</v>
      </c>
      <c r="C1968" s="412" t="s">
        <v>3229</v>
      </c>
      <c r="D1968" s="419" t="s">
        <v>1118</v>
      </c>
      <c r="E1968" s="420">
        <v>2600</v>
      </c>
      <c r="F1968" s="421">
        <v>73104192</v>
      </c>
      <c r="G1968" s="419" t="s">
        <v>4024</v>
      </c>
      <c r="H1968" s="419" t="s">
        <v>1118</v>
      </c>
      <c r="I1968" s="421" t="s">
        <v>1034</v>
      </c>
      <c r="J1968" s="421" t="s">
        <v>1118</v>
      </c>
      <c r="K1968" s="422">
        <v>2</v>
      </c>
      <c r="L1968" s="422">
        <v>4</v>
      </c>
      <c r="M1968" s="423">
        <v>10400</v>
      </c>
      <c r="N1968" s="421">
        <v>2</v>
      </c>
      <c r="O1968" s="421">
        <v>6</v>
      </c>
      <c r="P1968" s="420">
        <v>14400</v>
      </c>
    </row>
    <row r="1969" spans="1:16" ht="24" x14ac:dyDescent="0.2">
      <c r="A1969" s="419" t="s">
        <v>3928</v>
      </c>
      <c r="B1969" s="408" t="s">
        <v>1112</v>
      </c>
      <c r="C1969" s="412" t="s">
        <v>3229</v>
      </c>
      <c r="D1969" s="419" t="s">
        <v>1193</v>
      </c>
      <c r="E1969" s="420">
        <v>1400</v>
      </c>
      <c r="F1969" s="421">
        <v>44223193</v>
      </c>
      <c r="G1969" s="419" t="s">
        <v>4025</v>
      </c>
      <c r="H1969" s="419" t="s">
        <v>1193</v>
      </c>
      <c r="I1969" s="421" t="s">
        <v>870</v>
      </c>
      <c r="J1969" s="421" t="s">
        <v>1129</v>
      </c>
      <c r="K1969" s="422">
        <v>4</v>
      </c>
      <c r="L1969" s="422">
        <v>11</v>
      </c>
      <c r="M1969" s="423">
        <v>15400</v>
      </c>
      <c r="N1969" s="421">
        <v>2</v>
      </c>
      <c r="O1969" s="421">
        <v>6</v>
      </c>
      <c r="P1969" s="420">
        <v>8400</v>
      </c>
    </row>
    <row r="1970" spans="1:16" ht="24" x14ac:dyDescent="0.2">
      <c r="A1970" s="419" t="s">
        <v>3928</v>
      </c>
      <c r="B1970" s="408" t="s">
        <v>1112</v>
      </c>
      <c r="C1970" s="412" t="s">
        <v>3229</v>
      </c>
      <c r="D1970" s="419" t="s">
        <v>1118</v>
      </c>
      <c r="E1970" s="420">
        <v>2600</v>
      </c>
      <c r="F1970" s="421">
        <v>31542047</v>
      </c>
      <c r="G1970" s="419" t="s">
        <v>4026</v>
      </c>
      <c r="H1970" s="419" t="s">
        <v>1118</v>
      </c>
      <c r="I1970" s="421" t="s">
        <v>1034</v>
      </c>
      <c r="J1970" s="421" t="s">
        <v>1118</v>
      </c>
      <c r="K1970" s="422">
        <v>4</v>
      </c>
      <c r="L1970" s="422">
        <v>12</v>
      </c>
      <c r="M1970" s="423">
        <v>31200</v>
      </c>
      <c r="N1970" s="421">
        <v>2</v>
      </c>
      <c r="O1970" s="421">
        <v>6</v>
      </c>
      <c r="P1970" s="420">
        <v>14400</v>
      </c>
    </row>
    <row r="1971" spans="1:16" ht="24" x14ac:dyDescent="0.2">
      <c r="A1971" s="419" t="s">
        <v>3928</v>
      </c>
      <c r="B1971" s="408" t="s">
        <v>1112</v>
      </c>
      <c r="C1971" s="412" t="s">
        <v>3229</v>
      </c>
      <c r="D1971" s="419" t="s">
        <v>1129</v>
      </c>
      <c r="E1971" s="420">
        <v>1400</v>
      </c>
      <c r="F1971" s="421">
        <v>41280735</v>
      </c>
      <c r="G1971" s="419" t="s">
        <v>4027</v>
      </c>
      <c r="H1971" s="419" t="s">
        <v>1129</v>
      </c>
      <c r="I1971" s="421" t="s">
        <v>870</v>
      </c>
      <c r="J1971" s="421" t="s">
        <v>1129</v>
      </c>
      <c r="K1971" s="422">
        <v>4</v>
      </c>
      <c r="L1971" s="422">
        <v>12</v>
      </c>
      <c r="M1971" s="423">
        <v>16800</v>
      </c>
      <c r="N1971" s="421">
        <v>2</v>
      </c>
      <c r="O1971" s="421">
        <v>6</v>
      </c>
      <c r="P1971" s="420">
        <v>8400</v>
      </c>
    </row>
    <row r="1972" spans="1:16" ht="24" x14ac:dyDescent="0.2">
      <c r="A1972" s="419" t="s">
        <v>3928</v>
      </c>
      <c r="B1972" s="408" t="s">
        <v>1112</v>
      </c>
      <c r="C1972" s="412" t="s">
        <v>3229</v>
      </c>
      <c r="D1972" s="419" t="s">
        <v>1193</v>
      </c>
      <c r="E1972" s="420">
        <v>1400</v>
      </c>
      <c r="F1972" s="421">
        <v>41889820</v>
      </c>
      <c r="G1972" s="419" t="s">
        <v>4028</v>
      </c>
      <c r="H1972" s="419" t="s">
        <v>1193</v>
      </c>
      <c r="I1972" s="421" t="s">
        <v>870</v>
      </c>
      <c r="J1972" s="421" t="s">
        <v>1129</v>
      </c>
      <c r="K1972" s="422">
        <v>4</v>
      </c>
      <c r="L1972" s="422">
        <v>12</v>
      </c>
      <c r="M1972" s="423">
        <v>16800</v>
      </c>
      <c r="N1972" s="421">
        <v>2</v>
      </c>
      <c r="O1972" s="421">
        <v>6</v>
      </c>
      <c r="P1972" s="420">
        <v>8400</v>
      </c>
    </row>
    <row r="1973" spans="1:16" ht="24" x14ac:dyDescent="0.2">
      <c r="A1973" s="419" t="s">
        <v>3928</v>
      </c>
      <c r="B1973" s="408" t="s">
        <v>1112</v>
      </c>
      <c r="C1973" s="412" t="s">
        <v>3229</v>
      </c>
      <c r="D1973" s="419" t="s">
        <v>3941</v>
      </c>
      <c r="E1973" s="420">
        <v>2400</v>
      </c>
      <c r="F1973" s="421">
        <v>45921234</v>
      </c>
      <c r="G1973" s="419" t="s">
        <v>4029</v>
      </c>
      <c r="H1973" s="419" t="s">
        <v>3941</v>
      </c>
      <c r="I1973" s="421" t="s">
        <v>1034</v>
      </c>
      <c r="J1973" s="421" t="s">
        <v>3941</v>
      </c>
      <c r="K1973" s="422">
        <v>4</v>
      </c>
      <c r="L1973" s="422">
        <v>12</v>
      </c>
      <c r="M1973" s="423">
        <v>28800</v>
      </c>
      <c r="N1973" s="421">
        <v>2</v>
      </c>
      <c r="O1973" s="421">
        <v>6</v>
      </c>
      <c r="P1973" s="420">
        <v>14400</v>
      </c>
    </row>
    <row r="1974" spans="1:16" ht="24" x14ac:dyDescent="0.2">
      <c r="A1974" s="419" t="s">
        <v>3928</v>
      </c>
      <c r="B1974" s="408" t="s">
        <v>1112</v>
      </c>
      <c r="C1974" s="412" t="s">
        <v>3229</v>
      </c>
      <c r="D1974" s="419" t="s">
        <v>1133</v>
      </c>
      <c r="E1974" s="420">
        <v>2400</v>
      </c>
      <c r="F1974" s="421">
        <v>47059119</v>
      </c>
      <c r="G1974" s="419" t="s">
        <v>4030</v>
      </c>
      <c r="H1974" s="419" t="s">
        <v>1133</v>
      </c>
      <c r="I1974" s="421" t="s">
        <v>1034</v>
      </c>
      <c r="J1974" s="421" t="s">
        <v>1133</v>
      </c>
      <c r="K1974" s="422">
        <v>2</v>
      </c>
      <c r="L1974" s="422">
        <v>6</v>
      </c>
      <c r="M1974" s="423">
        <v>14400</v>
      </c>
      <c r="N1974" s="421"/>
      <c r="O1974" s="421"/>
      <c r="P1974" s="420"/>
    </row>
    <row r="1975" spans="1:16" ht="24" x14ac:dyDescent="0.2">
      <c r="A1975" s="419" t="s">
        <v>3928</v>
      </c>
      <c r="B1975" s="408" t="s">
        <v>1112</v>
      </c>
      <c r="C1975" s="412" t="s">
        <v>3229</v>
      </c>
      <c r="D1975" s="419" t="s">
        <v>1193</v>
      </c>
      <c r="E1975" s="420">
        <v>1400</v>
      </c>
      <c r="F1975" s="421">
        <v>46454816</v>
      </c>
      <c r="G1975" s="419" t="s">
        <v>4031</v>
      </c>
      <c r="H1975" s="419" t="s">
        <v>1193</v>
      </c>
      <c r="I1975" s="421" t="s">
        <v>870</v>
      </c>
      <c r="J1975" s="421" t="s">
        <v>1129</v>
      </c>
      <c r="K1975" s="422">
        <v>3</v>
      </c>
      <c r="L1975" s="422">
        <v>8</v>
      </c>
      <c r="M1975" s="423">
        <v>11200</v>
      </c>
      <c r="N1975" s="421">
        <v>2</v>
      </c>
      <c r="O1975" s="421">
        <v>6</v>
      </c>
      <c r="P1975" s="420">
        <v>8400</v>
      </c>
    </row>
    <row r="1976" spans="1:16" ht="24" x14ac:dyDescent="0.2">
      <c r="A1976" s="419" t="s">
        <v>3928</v>
      </c>
      <c r="B1976" s="408" t="s">
        <v>1112</v>
      </c>
      <c r="C1976" s="412" t="s">
        <v>3229</v>
      </c>
      <c r="D1976" s="419" t="s">
        <v>1133</v>
      </c>
      <c r="E1976" s="420">
        <v>2400</v>
      </c>
      <c r="F1976" s="421">
        <v>44413142</v>
      </c>
      <c r="G1976" s="419" t="s">
        <v>4032</v>
      </c>
      <c r="H1976" s="419" t="s">
        <v>1133</v>
      </c>
      <c r="I1976" s="421" t="s">
        <v>1034</v>
      </c>
      <c r="J1976" s="421" t="s">
        <v>1133</v>
      </c>
      <c r="K1976" s="422">
        <v>2</v>
      </c>
      <c r="L1976" s="422">
        <v>4</v>
      </c>
      <c r="M1976" s="423">
        <v>9600</v>
      </c>
      <c r="N1976" s="421">
        <v>2</v>
      </c>
      <c r="O1976" s="421">
        <v>6</v>
      </c>
      <c r="P1976" s="420">
        <v>14400</v>
      </c>
    </row>
    <row r="1977" spans="1:16" ht="24" x14ac:dyDescent="0.2">
      <c r="A1977" s="419" t="s">
        <v>3928</v>
      </c>
      <c r="B1977" s="408" t="s">
        <v>1112</v>
      </c>
      <c r="C1977" s="412" t="s">
        <v>3229</v>
      </c>
      <c r="D1977" s="419" t="s">
        <v>1129</v>
      </c>
      <c r="E1977" s="420">
        <v>1400</v>
      </c>
      <c r="F1977" s="421">
        <v>40822019</v>
      </c>
      <c r="G1977" s="419" t="s">
        <v>4033</v>
      </c>
      <c r="H1977" s="419" t="s">
        <v>1129</v>
      </c>
      <c r="I1977" s="421" t="s">
        <v>870</v>
      </c>
      <c r="J1977" s="421" t="s">
        <v>1129</v>
      </c>
      <c r="K1977" s="422">
        <v>4</v>
      </c>
      <c r="L1977" s="422">
        <v>11</v>
      </c>
      <c r="M1977" s="423">
        <v>15400</v>
      </c>
      <c r="N1977" s="421"/>
      <c r="O1977" s="421"/>
      <c r="P1977" s="420"/>
    </row>
    <row r="1978" spans="1:16" ht="24" x14ac:dyDescent="0.2">
      <c r="A1978" s="419" t="s">
        <v>3928</v>
      </c>
      <c r="B1978" s="408" t="s">
        <v>1112</v>
      </c>
      <c r="C1978" s="412" t="s">
        <v>3229</v>
      </c>
      <c r="D1978" s="419" t="s">
        <v>1129</v>
      </c>
      <c r="E1978" s="420">
        <v>1600</v>
      </c>
      <c r="F1978" s="421">
        <v>41028500</v>
      </c>
      <c r="G1978" s="419" t="s">
        <v>4034</v>
      </c>
      <c r="H1978" s="419" t="s">
        <v>1129</v>
      </c>
      <c r="I1978" s="421" t="s">
        <v>870</v>
      </c>
      <c r="J1978" s="421" t="s">
        <v>1129</v>
      </c>
      <c r="K1978" s="422">
        <v>4</v>
      </c>
      <c r="L1978" s="422">
        <v>12</v>
      </c>
      <c r="M1978" s="423">
        <v>19200</v>
      </c>
      <c r="N1978" s="421">
        <v>2</v>
      </c>
      <c r="O1978" s="421">
        <v>6</v>
      </c>
      <c r="P1978" s="420">
        <v>9600</v>
      </c>
    </row>
    <row r="1979" spans="1:16" ht="24" x14ac:dyDescent="0.2">
      <c r="A1979" s="419" t="s">
        <v>3928</v>
      </c>
      <c r="B1979" s="408" t="s">
        <v>1112</v>
      </c>
      <c r="C1979" s="412" t="s">
        <v>3229</v>
      </c>
      <c r="D1979" s="419" t="s">
        <v>1129</v>
      </c>
      <c r="E1979" s="420">
        <v>1400</v>
      </c>
      <c r="F1979" s="421">
        <v>43636214</v>
      </c>
      <c r="G1979" s="419" t="s">
        <v>4035</v>
      </c>
      <c r="H1979" s="419" t="s">
        <v>1129</v>
      </c>
      <c r="I1979" s="421" t="s">
        <v>870</v>
      </c>
      <c r="J1979" s="421" t="s">
        <v>1129</v>
      </c>
      <c r="K1979" s="422">
        <v>3</v>
      </c>
      <c r="L1979" s="422">
        <v>12</v>
      </c>
      <c r="M1979" s="423">
        <v>16800</v>
      </c>
      <c r="N1979" s="421"/>
      <c r="O1979" s="421"/>
      <c r="P1979" s="420"/>
    </row>
    <row r="1980" spans="1:16" ht="24" x14ac:dyDescent="0.2">
      <c r="A1980" s="419" t="s">
        <v>3928</v>
      </c>
      <c r="B1980" s="408" t="s">
        <v>1112</v>
      </c>
      <c r="C1980" s="412" t="s">
        <v>3229</v>
      </c>
      <c r="D1980" s="419" t="s">
        <v>1129</v>
      </c>
      <c r="E1980" s="420">
        <v>1400</v>
      </c>
      <c r="F1980" s="421">
        <v>31551781</v>
      </c>
      <c r="G1980" s="419" t="s">
        <v>4036</v>
      </c>
      <c r="H1980" s="419" t="s">
        <v>1129</v>
      </c>
      <c r="I1980" s="421" t="s">
        <v>870</v>
      </c>
      <c r="J1980" s="421" t="s">
        <v>1129</v>
      </c>
      <c r="K1980" s="422">
        <v>4</v>
      </c>
      <c r="L1980" s="422">
        <v>12</v>
      </c>
      <c r="M1980" s="423">
        <v>16800</v>
      </c>
      <c r="N1980" s="421">
        <v>2</v>
      </c>
      <c r="O1980" s="421">
        <v>6</v>
      </c>
      <c r="P1980" s="420">
        <v>8400</v>
      </c>
    </row>
    <row r="1981" spans="1:16" ht="24" x14ac:dyDescent="0.2">
      <c r="A1981" s="419" t="s">
        <v>3928</v>
      </c>
      <c r="B1981" s="408" t="s">
        <v>1112</v>
      </c>
      <c r="C1981" s="412" t="s">
        <v>3229</v>
      </c>
      <c r="D1981" s="419" t="s">
        <v>1118</v>
      </c>
      <c r="E1981" s="420">
        <v>2400</v>
      </c>
      <c r="F1981" s="421">
        <v>70263855</v>
      </c>
      <c r="G1981" s="419" t="s">
        <v>4037</v>
      </c>
      <c r="H1981" s="419" t="s">
        <v>1118</v>
      </c>
      <c r="I1981" s="421" t="s">
        <v>1034</v>
      </c>
      <c r="J1981" s="421" t="s">
        <v>1118</v>
      </c>
      <c r="K1981" s="422">
        <v>4</v>
      </c>
      <c r="L1981" s="422">
        <v>12</v>
      </c>
      <c r="M1981" s="423">
        <v>28800</v>
      </c>
      <c r="N1981" s="421">
        <v>2</v>
      </c>
      <c r="O1981" s="421">
        <v>6</v>
      </c>
      <c r="P1981" s="420">
        <v>14400</v>
      </c>
    </row>
    <row r="1982" spans="1:16" ht="24" x14ac:dyDescent="0.2">
      <c r="A1982" s="419" t="s">
        <v>3928</v>
      </c>
      <c r="B1982" s="408" t="s">
        <v>1112</v>
      </c>
      <c r="C1982" s="412" t="s">
        <v>3229</v>
      </c>
      <c r="D1982" s="419" t="s">
        <v>1133</v>
      </c>
      <c r="E1982" s="420">
        <v>2400</v>
      </c>
      <c r="F1982" s="421">
        <v>70271841</v>
      </c>
      <c r="G1982" s="419" t="s">
        <v>4038</v>
      </c>
      <c r="H1982" s="419" t="s">
        <v>1133</v>
      </c>
      <c r="I1982" s="421" t="s">
        <v>1034</v>
      </c>
      <c r="J1982" s="421" t="s">
        <v>1133</v>
      </c>
      <c r="K1982" s="422">
        <v>3</v>
      </c>
      <c r="L1982" s="422">
        <v>7</v>
      </c>
      <c r="M1982" s="423">
        <v>16800</v>
      </c>
      <c r="N1982" s="421">
        <v>2</v>
      </c>
      <c r="O1982" s="421">
        <v>6</v>
      </c>
      <c r="P1982" s="420">
        <v>14400</v>
      </c>
    </row>
    <row r="1983" spans="1:16" ht="24" x14ac:dyDescent="0.2">
      <c r="A1983" s="419" t="s">
        <v>3928</v>
      </c>
      <c r="B1983" s="408" t="s">
        <v>1112</v>
      </c>
      <c r="C1983" s="412" t="s">
        <v>3229</v>
      </c>
      <c r="D1983" s="419" t="s">
        <v>1129</v>
      </c>
      <c r="E1983" s="420">
        <v>1400</v>
      </c>
      <c r="F1983" s="421">
        <v>43684910</v>
      </c>
      <c r="G1983" s="419" t="s">
        <v>4039</v>
      </c>
      <c r="H1983" s="419" t="s">
        <v>1129</v>
      </c>
      <c r="I1983" s="421" t="s">
        <v>870</v>
      </c>
      <c r="J1983" s="421" t="s">
        <v>1129</v>
      </c>
      <c r="K1983" s="422">
        <v>4</v>
      </c>
      <c r="L1983" s="422">
        <v>12</v>
      </c>
      <c r="M1983" s="423">
        <v>16800</v>
      </c>
      <c r="N1983" s="421">
        <v>2</v>
      </c>
      <c r="O1983" s="421">
        <v>6</v>
      </c>
      <c r="P1983" s="420">
        <v>8400</v>
      </c>
    </row>
    <row r="1984" spans="1:16" ht="24" x14ac:dyDescent="0.2">
      <c r="A1984" s="419" t="s">
        <v>3928</v>
      </c>
      <c r="B1984" s="408" t="s">
        <v>1112</v>
      </c>
      <c r="C1984" s="412" t="s">
        <v>3229</v>
      </c>
      <c r="D1984" s="419" t="s">
        <v>1129</v>
      </c>
      <c r="E1984" s="420">
        <v>1400</v>
      </c>
      <c r="F1984" s="421">
        <v>42260652</v>
      </c>
      <c r="G1984" s="419" t="s">
        <v>4040</v>
      </c>
      <c r="H1984" s="419" t="s">
        <v>1129</v>
      </c>
      <c r="I1984" s="421" t="s">
        <v>870</v>
      </c>
      <c r="J1984" s="421" t="s">
        <v>1129</v>
      </c>
      <c r="K1984" s="421"/>
      <c r="L1984" s="421"/>
      <c r="M1984" s="421"/>
      <c r="N1984" s="421">
        <v>2</v>
      </c>
      <c r="O1984" s="421">
        <v>6</v>
      </c>
      <c r="P1984" s="420">
        <v>8400</v>
      </c>
    </row>
    <row r="1985" spans="1:16" ht="24" x14ac:dyDescent="0.2">
      <c r="A1985" s="419" t="s">
        <v>3928</v>
      </c>
      <c r="B1985" s="408" t="s">
        <v>1112</v>
      </c>
      <c r="C1985" s="412" t="s">
        <v>3229</v>
      </c>
      <c r="D1985" s="419" t="s">
        <v>2896</v>
      </c>
      <c r="E1985" s="420">
        <v>1800</v>
      </c>
      <c r="F1985" s="421">
        <v>41657879</v>
      </c>
      <c r="G1985" s="419" t="s">
        <v>4041</v>
      </c>
      <c r="H1985" s="419" t="s">
        <v>2896</v>
      </c>
      <c r="I1985" s="421" t="s">
        <v>870</v>
      </c>
      <c r="J1985" s="421" t="s">
        <v>2896</v>
      </c>
      <c r="K1985" s="421"/>
      <c r="L1985" s="421"/>
      <c r="M1985" s="421"/>
      <c r="N1985" s="421">
        <v>2</v>
      </c>
      <c r="O1985" s="421">
        <v>4</v>
      </c>
      <c r="P1985" s="420">
        <v>9600</v>
      </c>
    </row>
    <row r="1986" spans="1:16" ht="24" x14ac:dyDescent="0.2">
      <c r="A1986" s="419" t="s">
        <v>3928</v>
      </c>
      <c r="B1986" s="408" t="s">
        <v>1112</v>
      </c>
      <c r="C1986" s="412" t="s">
        <v>3229</v>
      </c>
      <c r="D1986" s="419" t="s">
        <v>1129</v>
      </c>
      <c r="E1986" s="420">
        <v>1400</v>
      </c>
      <c r="F1986" s="421">
        <v>70759679</v>
      </c>
      <c r="G1986" s="419" t="s">
        <v>4042</v>
      </c>
      <c r="H1986" s="419" t="s">
        <v>1129</v>
      </c>
      <c r="I1986" s="421" t="s">
        <v>870</v>
      </c>
      <c r="J1986" s="421" t="s">
        <v>1129</v>
      </c>
      <c r="K1986" s="421"/>
      <c r="L1986" s="421"/>
      <c r="M1986" s="421"/>
      <c r="N1986" s="421">
        <v>2</v>
      </c>
      <c r="O1986" s="421">
        <v>6</v>
      </c>
      <c r="P1986" s="420">
        <v>8400</v>
      </c>
    </row>
    <row r="1987" spans="1:16" ht="24" x14ac:dyDescent="0.2">
      <c r="A1987" s="419" t="s">
        <v>3928</v>
      </c>
      <c r="B1987" s="408" t="s">
        <v>1112</v>
      </c>
      <c r="C1987" s="412" t="s">
        <v>3229</v>
      </c>
      <c r="D1987" s="419" t="s">
        <v>2307</v>
      </c>
      <c r="E1987" s="420">
        <v>2400</v>
      </c>
      <c r="F1987" s="421">
        <v>48461099</v>
      </c>
      <c r="G1987" s="419" t="s">
        <v>4043</v>
      </c>
      <c r="H1987" s="419" t="s">
        <v>2307</v>
      </c>
      <c r="I1987" s="421" t="s">
        <v>1034</v>
      </c>
      <c r="J1987" s="421" t="s">
        <v>2307</v>
      </c>
      <c r="K1987" s="421"/>
      <c r="L1987" s="421"/>
      <c r="M1987" s="421"/>
      <c r="N1987" s="421">
        <v>2</v>
      </c>
      <c r="O1987" s="421">
        <v>5</v>
      </c>
      <c r="P1987" s="420">
        <v>12000</v>
      </c>
    </row>
    <row r="1988" spans="1:16" ht="24" x14ac:dyDescent="0.2">
      <c r="A1988" s="419" t="s">
        <v>3928</v>
      </c>
      <c r="B1988" s="408" t="s">
        <v>1112</v>
      </c>
      <c r="C1988" s="412" t="s">
        <v>3229</v>
      </c>
      <c r="D1988" s="419" t="s">
        <v>925</v>
      </c>
      <c r="E1988" s="420">
        <v>1300</v>
      </c>
      <c r="F1988" s="421">
        <v>75274944</v>
      </c>
      <c r="G1988" s="419" t="s">
        <v>4044</v>
      </c>
      <c r="H1988" s="419" t="s">
        <v>925</v>
      </c>
      <c r="I1988" s="421" t="s">
        <v>870</v>
      </c>
      <c r="J1988" s="421" t="s">
        <v>3961</v>
      </c>
      <c r="K1988" s="421"/>
      <c r="L1988" s="421"/>
      <c r="M1988" s="421"/>
      <c r="N1988" s="421">
        <v>2</v>
      </c>
      <c r="O1988" s="421">
        <v>5</v>
      </c>
      <c r="P1988" s="420">
        <v>6500</v>
      </c>
    </row>
    <row r="1989" spans="1:16" ht="24" x14ac:dyDescent="0.2">
      <c r="A1989" s="419" t="s">
        <v>3928</v>
      </c>
      <c r="B1989" s="408" t="s">
        <v>1112</v>
      </c>
      <c r="C1989" s="412" t="s">
        <v>3229</v>
      </c>
      <c r="D1989" s="419" t="s">
        <v>1577</v>
      </c>
      <c r="E1989" s="420">
        <v>2400</v>
      </c>
      <c r="F1989" s="421">
        <v>31040728</v>
      </c>
      <c r="G1989" s="419" t="s">
        <v>4045</v>
      </c>
      <c r="H1989" s="419" t="s">
        <v>1577</v>
      </c>
      <c r="I1989" s="421" t="s">
        <v>1034</v>
      </c>
      <c r="J1989" s="421" t="s">
        <v>1577</v>
      </c>
      <c r="K1989" s="421"/>
      <c r="L1989" s="421"/>
      <c r="M1989" s="421"/>
      <c r="N1989" s="421">
        <v>2</v>
      </c>
      <c r="O1989" s="421">
        <v>6</v>
      </c>
      <c r="P1989" s="420">
        <v>14400</v>
      </c>
    </row>
    <row r="1990" spans="1:16" ht="24" x14ac:dyDescent="0.2">
      <c r="A1990" s="419" t="s">
        <v>3928</v>
      </c>
      <c r="B1990" s="408" t="s">
        <v>1112</v>
      </c>
      <c r="C1990" s="412" t="s">
        <v>3229</v>
      </c>
      <c r="D1990" s="419" t="s">
        <v>2307</v>
      </c>
      <c r="E1990" s="420">
        <v>3500</v>
      </c>
      <c r="F1990" s="421">
        <v>80608945</v>
      </c>
      <c r="G1990" s="419" t="s">
        <v>4046</v>
      </c>
      <c r="H1990" s="419" t="s">
        <v>2307</v>
      </c>
      <c r="I1990" s="421" t="s">
        <v>1034</v>
      </c>
      <c r="J1990" s="421" t="s">
        <v>2307</v>
      </c>
      <c r="K1990" s="421"/>
      <c r="L1990" s="421"/>
      <c r="M1990" s="421"/>
      <c r="N1990" s="421">
        <v>2</v>
      </c>
      <c r="O1990" s="421">
        <v>5</v>
      </c>
      <c r="P1990" s="420">
        <v>17500</v>
      </c>
    </row>
    <row r="1991" spans="1:16" ht="24" x14ac:dyDescent="0.2">
      <c r="A1991" s="419" t="s">
        <v>3928</v>
      </c>
      <c r="B1991" s="408" t="s">
        <v>1112</v>
      </c>
      <c r="C1991" s="412" t="s">
        <v>3229</v>
      </c>
      <c r="D1991" s="419" t="s">
        <v>1557</v>
      </c>
      <c r="E1991" s="420">
        <v>2400</v>
      </c>
      <c r="F1991" s="421">
        <v>40200141</v>
      </c>
      <c r="G1991" s="419" t="s">
        <v>4047</v>
      </c>
      <c r="H1991" s="419" t="s">
        <v>1557</v>
      </c>
      <c r="I1991" s="421" t="s">
        <v>1034</v>
      </c>
      <c r="J1991" s="421" t="s">
        <v>1101</v>
      </c>
      <c r="K1991" s="421"/>
      <c r="L1991" s="421"/>
      <c r="M1991" s="421"/>
      <c r="N1991" s="421">
        <v>2</v>
      </c>
      <c r="O1991" s="421">
        <v>6</v>
      </c>
      <c r="P1991" s="420">
        <v>14400</v>
      </c>
    </row>
    <row r="1992" spans="1:16" ht="24" x14ac:dyDescent="0.2">
      <c r="A1992" s="419" t="s">
        <v>3928</v>
      </c>
      <c r="B1992" s="408" t="s">
        <v>1112</v>
      </c>
      <c r="C1992" s="412" t="s">
        <v>3229</v>
      </c>
      <c r="D1992" s="419" t="s">
        <v>1030</v>
      </c>
      <c r="E1992" s="420">
        <v>1300</v>
      </c>
      <c r="F1992" s="421">
        <v>76292012</v>
      </c>
      <c r="G1992" s="419" t="s">
        <v>4048</v>
      </c>
      <c r="H1992" s="419" t="s">
        <v>1030</v>
      </c>
      <c r="I1992" s="421" t="s">
        <v>870</v>
      </c>
      <c r="J1992" s="421" t="s">
        <v>3961</v>
      </c>
      <c r="K1992" s="421"/>
      <c r="L1992" s="421"/>
      <c r="M1992" s="421"/>
      <c r="N1992" s="421">
        <v>2</v>
      </c>
      <c r="O1992" s="421">
        <v>5</v>
      </c>
      <c r="P1992" s="420">
        <v>6500</v>
      </c>
    </row>
    <row r="1993" spans="1:16" ht="24" x14ac:dyDescent="0.2">
      <c r="A1993" s="419" t="s">
        <v>3928</v>
      </c>
      <c r="B1993" s="408" t="s">
        <v>1112</v>
      </c>
      <c r="C1993" s="412" t="s">
        <v>3229</v>
      </c>
      <c r="D1993" s="419" t="s">
        <v>1331</v>
      </c>
      <c r="E1993" s="420">
        <v>3500</v>
      </c>
      <c r="F1993" s="421">
        <v>10427359</v>
      </c>
      <c r="G1993" s="419" t="s">
        <v>4049</v>
      </c>
      <c r="H1993" s="419" t="s">
        <v>1331</v>
      </c>
      <c r="I1993" s="421" t="s">
        <v>1034</v>
      </c>
      <c r="J1993" s="421" t="s">
        <v>3041</v>
      </c>
      <c r="K1993" s="421"/>
      <c r="L1993" s="421"/>
      <c r="M1993" s="421"/>
      <c r="N1993" s="421">
        <v>2</v>
      </c>
      <c r="O1993" s="421">
        <v>5</v>
      </c>
      <c r="P1993" s="420">
        <v>17500</v>
      </c>
    </row>
    <row r="1994" spans="1:16" ht="24" x14ac:dyDescent="0.2">
      <c r="A1994" s="419" t="s">
        <v>3928</v>
      </c>
      <c r="B1994" s="408" t="s">
        <v>1112</v>
      </c>
      <c r="C1994" s="412" t="s">
        <v>3229</v>
      </c>
      <c r="D1994" s="419" t="s">
        <v>1113</v>
      </c>
      <c r="E1994" s="420">
        <v>2400</v>
      </c>
      <c r="F1994" s="421">
        <v>42353737</v>
      </c>
      <c r="G1994" s="419" t="s">
        <v>4050</v>
      </c>
      <c r="H1994" s="419" t="s">
        <v>3941</v>
      </c>
      <c r="I1994" s="421" t="s">
        <v>1034</v>
      </c>
      <c r="J1994" s="421" t="s">
        <v>3941</v>
      </c>
      <c r="K1994" s="421"/>
      <c r="L1994" s="421"/>
      <c r="M1994" s="421"/>
      <c r="N1994" s="421">
        <v>2</v>
      </c>
      <c r="O1994" s="421">
        <v>5</v>
      </c>
      <c r="P1994" s="420">
        <v>12000</v>
      </c>
    </row>
    <row r="1995" spans="1:16" ht="24" x14ac:dyDescent="0.2">
      <c r="A1995" s="419" t="s">
        <v>3928</v>
      </c>
      <c r="B1995" s="408" t="s">
        <v>1112</v>
      </c>
      <c r="C1995" s="412" t="s">
        <v>3229</v>
      </c>
      <c r="D1995" s="419" t="s">
        <v>3956</v>
      </c>
      <c r="E1995" s="420">
        <v>3000</v>
      </c>
      <c r="F1995" s="421">
        <v>42219532</v>
      </c>
      <c r="G1995" s="419" t="s">
        <v>4051</v>
      </c>
      <c r="H1995" s="419" t="s">
        <v>3956</v>
      </c>
      <c r="I1995" s="421" t="s">
        <v>1034</v>
      </c>
      <c r="J1995" s="421" t="s">
        <v>3046</v>
      </c>
      <c r="K1995" s="421"/>
      <c r="L1995" s="421"/>
      <c r="M1995" s="421"/>
      <c r="N1995" s="421">
        <v>1</v>
      </c>
      <c r="O1995" s="421">
        <v>4</v>
      </c>
      <c r="P1995" s="420">
        <v>12000</v>
      </c>
    </row>
    <row r="1996" spans="1:16" ht="24" x14ac:dyDescent="0.2">
      <c r="A1996" s="419" t="s">
        <v>3928</v>
      </c>
      <c r="B1996" s="408" t="s">
        <v>1112</v>
      </c>
      <c r="C1996" s="412" t="s">
        <v>3229</v>
      </c>
      <c r="D1996" s="419" t="s">
        <v>1228</v>
      </c>
      <c r="E1996" s="420">
        <v>2600</v>
      </c>
      <c r="F1996" s="421">
        <v>44502422</v>
      </c>
      <c r="G1996" s="419" t="s">
        <v>4052</v>
      </c>
      <c r="H1996" s="419" t="s">
        <v>1228</v>
      </c>
      <c r="I1996" s="421" t="s">
        <v>1034</v>
      </c>
      <c r="J1996" s="421" t="s">
        <v>1228</v>
      </c>
      <c r="K1996" s="421"/>
      <c r="L1996" s="421"/>
      <c r="M1996" s="421"/>
      <c r="N1996" s="421">
        <v>2</v>
      </c>
      <c r="O1996" s="421">
        <v>6</v>
      </c>
      <c r="P1996" s="420">
        <v>15600</v>
      </c>
    </row>
    <row r="1997" spans="1:16" ht="24" x14ac:dyDescent="0.2">
      <c r="A1997" s="419" t="s">
        <v>3928</v>
      </c>
      <c r="B1997" s="408" t="s">
        <v>1112</v>
      </c>
      <c r="C1997" s="412" t="s">
        <v>3229</v>
      </c>
      <c r="D1997" s="419" t="s">
        <v>1118</v>
      </c>
      <c r="E1997" s="420">
        <v>2400</v>
      </c>
      <c r="F1997" s="421">
        <v>70759696</v>
      </c>
      <c r="G1997" s="419" t="s">
        <v>4053</v>
      </c>
      <c r="H1997" s="419" t="s">
        <v>1118</v>
      </c>
      <c r="I1997" s="421" t="s">
        <v>1034</v>
      </c>
      <c r="J1997" s="421" t="s">
        <v>1118</v>
      </c>
      <c r="K1997" s="421"/>
      <c r="L1997" s="421"/>
      <c r="M1997" s="421"/>
      <c r="N1997" s="421">
        <v>2</v>
      </c>
      <c r="O1997" s="421">
        <v>6</v>
      </c>
      <c r="P1997" s="420">
        <v>14400</v>
      </c>
    </row>
    <row r="1998" spans="1:16" ht="24" x14ac:dyDescent="0.2">
      <c r="A1998" s="419" t="s">
        <v>3928</v>
      </c>
      <c r="B1998" s="408" t="s">
        <v>1112</v>
      </c>
      <c r="C1998" s="412" t="s">
        <v>3229</v>
      </c>
      <c r="D1998" s="419" t="s">
        <v>3041</v>
      </c>
      <c r="E1998" s="420">
        <v>3300</v>
      </c>
      <c r="F1998" s="421">
        <v>31044134</v>
      </c>
      <c r="G1998" s="419" t="s">
        <v>4054</v>
      </c>
      <c r="H1998" s="419" t="s">
        <v>3041</v>
      </c>
      <c r="I1998" s="421" t="s">
        <v>1034</v>
      </c>
      <c r="J1998" s="421" t="s">
        <v>3041</v>
      </c>
      <c r="K1998" s="421"/>
      <c r="L1998" s="421"/>
      <c r="M1998" s="421"/>
      <c r="N1998" s="421">
        <v>2</v>
      </c>
      <c r="O1998" s="421">
        <v>6</v>
      </c>
      <c r="P1998" s="420">
        <v>19800</v>
      </c>
    </row>
    <row r="1999" spans="1:16" ht="24" x14ac:dyDescent="0.2">
      <c r="A1999" s="419" t="s">
        <v>3928</v>
      </c>
      <c r="B1999" s="408" t="s">
        <v>1112</v>
      </c>
      <c r="C1999" s="412" t="s">
        <v>3229</v>
      </c>
      <c r="D1999" s="419" t="s">
        <v>1133</v>
      </c>
      <c r="E1999" s="420">
        <v>2400</v>
      </c>
      <c r="F1999" s="421">
        <v>70933844</v>
      </c>
      <c r="G1999" s="419" t="s">
        <v>4055</v>
      </c>
      <c r="H1999" s="419" t="s">
        <v>1133</v>
      </c>
      <c r="I1999" s="421" t="s">
        <v>1034</v>
      </c>
      <c r="J1999" s="421" t="s">
        <v>1133</v>
      </c>
      <c r="K1999" s="421"/>
      <c r="L1999" s="421"/>
      <c r="M1999" s="421"/>
      <c r="N1999" s="421">
        <v>2</v>
      </c>
      <c r="O1999" s="421">
        <v>6</v>
      </c>
      <c r="P1999" s="420">
        <v>14400</v>
      </c>
    </row>
    <row r="2000" spans="1:16" ht="24" x14ac:dyDescent="0.2">
      <c r="A2000" s="419" t="s">
        <v>3928</v>
      </c>
      <c r="B2000" s="408" t="s">
        <v>1112</v>
      </c>
      <c r="C2000" s="412" t="s">
        <v>3229</v>
      </c>
      <c r="D2000" s="419" t="s">
        <v>1118</v>
      </c>
      <c r="E2000" s="420">
        <v>2400</v>
      </c>
      <c r="F2000" s="421">
        <v>41382753</v>
      </c>
      <c r="G2000" s="419" t="s">
        <v>4056</v>
      </c>
      <c r="H2000" s="419" t="s">
        <v>1118</v>
      </c>
      <c r="I2000" s="421" t="s">
        <v>1034</v>
      </c>
      <c r="J2000" s="421" t="s">
        <v>1118</v>
      </c>
      <c r="K2000" s="421"/>
      <c r="L2000" s="421"/>
      <c r="M2000" s="421"/>
      <c r="N2000" s="421">
        <v>1</v>
      </c>
      <c r="O2000" s="421">
        <v>5</v>
      </c>
      <c r="P2000" s="420">
        <v>12000</v>
      </c>
    </row>
    <row r="2001" spans="1:16" ht="24" x14ac:dyDescent="0.2">
      <c r="A2001" s="419" t="s">
        <v>3928</v>
      </c>
      <c r="B2001" s="408" t="s">
        <v>1112</v>
      </c>
      <c r="C2001" s="412" t="s">
        <v>3229</v>
      </c>
      <c r="D2001" s="419" t="s">
        <v>1193</v>
      </c>
      <c r="E2001" s="420">
        <v>1400</v>
      </c>
      <c r="F2001" s="421">
        <v>31521345</v>
      </c>
      <c r="G2001" s="419" t="s">
        <v>4057</v>
      </c>
      <c r="H2001" s="419" t="s">
        <v>1193</v>
      </c>
      <c r="I2001" s="421" t="s">
        <v>870</v>
      </c>
      <c r="J2001" s="421" t="s">
        <v>1193</v>
      </c>
      <c r="K2001" s="421"/>
      <c r="L2001" s="421"/>
      <c r="M2001" s="421"/>
      <c r="N2001" s="421">
        <v>2</v>
      </c>
      <c r="O2001" s="421">
        <v>6</v>
      </c>
      <c r="P2001" s="420">
        <v>8400</v>
      </c>
    </row>
    <row r="2002" spans="1:16" ht="24" x14ac:dyDescent="0.2">
      <c r="A2002" s="419" t="s">
        <v>3928</v>
      </c>
      <c r="B2002" s="408" t="s">
        <v>1112</v>
      </c>
      <c r="C2002" s="412" t="s">
        <v>3229</v>
      </c>
      <c r="D2002" s="419" t="s">
        <v>844</v>
      </c>
      <c r="E2002" s="420">
        <v>4800</v>
      </c>
      <c r="F2002" s="421">
        <v>42550633</v>
      </c>
      <c r="G2002" s="419" t="s">
        <v>4058</v>
      </c>
      <c r="H2002" s="419" t="s">
        <v>3972</v>
      </c>
      <c r="I2002" s="421" t="s">
        <v>1034</v>
      </c>
      <c r="J2002" s="421" t="s">
        <v>3972</v>
      </c>
      <c r="K2002" s="421"/>
      <c r="L2002" s="421"/>
      <c r="M2002" s="421"/>
      <c r="N2002" s="421">
        <v>1</v>
      </c>
      <c r="O2002" s="421">
        <v>5</v>
      </c>
      <c r="P2002" s="420">
        <v>24000</v>
      </c>
    </row>
    <row r="2003" spans="1:16" ht="24" x14ac:dyDescent="0.2">
      <c r="A2003" s="419" t="s">
        <v>3928</v>
      </c>
      <c r="B2003" s="408" t="s">
        <v>1112</v>
      </c>
      <c r="C2003" s="412" t="s">
        <v>3229</v>
      </c>
      <c r="D2003" s="419" t="s">
        <v>844</v>
      </c>
      <c r="E2003" s="420">
        <v>4800</v>
      </c>
      <c r="F2003" s="421">
        <v>42205046</v>
      </c>
      <c r="G2003" s="419" t="s">
        <v>4059</v>
      </c>
      <c r="H2003" s="419" t="s">
        <v>3972</v>
      </c>
      <c r="I2003" s="421" t="s">
        <v>1034</v>
      </c>
      <c r="J2003" s="421" t="s">
        <v>3972</v>
      </c>
      <c r="K2003" s="421"/>
      <c r="L2003" s="421"/>
      <c r="M2003" s="421"/>
      <c r="N2003" s="421">
        <v>2</v>
      </c>
      <c r="O2003" s="421">
        <v>6</v>
      </c>
      <c r="P2003" s="420">
        <v>28800</v>
      </c>
    </row>
    <row r="2004" spans="1:16" ht="24" x14ac:dyDescent="0.2">
      <c r="A2004" s="419" t="s">
        <v>3928</v>
      </c>
      <c r="B2004" s="408" t="s">
        <v>1112</v>
      </c>
      <c r="C2004" s="412" t="s">
        <v>3229</v>
      </c>
      <c r="D2004" s="419" t="s">
        <v>1118</v>
      </c>
      <c r="E2004" s="420">
        <v>2400</v>
      </c>
      <c r="F2004" s="421">
        <v>31543439</v>
      </c>
      <c r="G2004" s="419" t="s">
        <v>4005</v>
      </c>
      <c r="H2004" s="419" t="s">
        <v>1118</v>
      </c>
      <c r="I2004" s="421" t="s">
        <v>1034</v>
      </c>
      <c r="J2004" s="421" t="s">
        <v>1118</v>
      </c>
      <c r="K2004" s="421"/>
      <c r="L2004" s="421"/>
      <c r="M2004" s="421"/>
      <c r="N2004" s="421">
        <v>2</v>
      </c>
      <c r="O2004" s="421">
        <v>6</v>
      </c>
      <c r="P2004" s="420">
        <v>14400</v>
      </c>
    </row>
    <row r="2005" spans="1:16" ht="24" x14ac:dyDescent="0.2">
      <c r="A2005" s="419" t="s">
        <v>3928</v>
      </c>
      <c r="B2005" s="408" t="s">
        <v>1112</v>
      </c>
      <c r="C2005" s="412" t="s">
        <v>3229</v>
      </c>
      <c r="D2005" s="419" t="s">
        <v>1129</v>
      </c>
      <c r="E2005" s="420">
        <v>1400</v>
      </c>
      <c r="F2005" s="421">
        <v>45997105</v>
      </c>
      <c r="G2005" s="419" t="s">
        <v>4060</v>
      </c>
      <c r="H2005" s="419" t="s">
        <v>1129</v>
      </c>
      <c r="I2005" s="421" t="s">
        <v>870</v>
      </c>
      <c r="J2005" s="421" t="s">
        <v>1129</v>
      </c>
      <c r="K2005" s="421"/>
      <c r="L2005" s="421"/>
      <c r="M2005" s="421"/>
      <c r="N2005" s="421">
        <v>1</v>
      </c>
      <c r="O2005" s="421">
        <v>6</v>
      </c>
      <c r="P2005" s="420">
        <v>8400</v>
      </c>
    </row>
    <row r="2006" spans="1:16" ht="24" x14ac:dyDescent="0.2">
      <c r="A2006" s="419" t="s">
        <v>3928</v>
      </c>
      <c r="B2006" s="408" t="s">
        <v>1112</v>
      </c>
      <c r="C2006" s="412" t="s">
        <v>3229</v>
      </c>
      <c r="D2006" s="419" t="s">
        <v>1129</v>
      </c>
      <c r="E2006" s="420">
        <v>1400</v>
      </c>
      <c r="F2006" s="421">
        <v>47803367</v>
      </c>
      <c r="G2006" s="419" t="s">
        <v>4061</v>
      </c>
      <c r="H2006" s="419" t="s">
        <v>1129</v>
      </c>
      <c r="I2006" s="421" t="s">
        <v>870</v>
      </c>
      <c r="J2006" s="421" t="s">
        <v>1129</v>
      </c>
      <c r="K2006" s="421"/>
      <c r="L2006" s="421"/>
      <c r="M2006" s="421"/>
      <c r="N2006" s="421">
        <v>2</v>
      </c>
      <c r="O2006" s="421">
        <v>6</v>
      </c>
      <c r="P2006" s="420">
        <v>8400</v>
      </c>
    </row>
    <row r="2007" spans="1:16" ht="24" x14ac:dyDescent="0.2">
      <c r="A2007" s="419" t="s">
        <v>3928</v>
      </c>
      <c r="B2007" s="408" t="s">
        <v>1112</v>
      </c>
      <c r="C2007" s="412" t="s">
        <v>3229</v>
      </c>
      <c r="D2007" s="419" t="s">
        <v>3941</v>
      </c>
      <c r="E2007" s="420">
        <v>2400</v>
      </c>
      <c r="F2007" s="421">
        <v>46013788</v>
      </c>
      <c r="G2007" s="419" t="s">
        <v>3969</v>
      </c>
      <c r="H2007" s="419" t="s">
        <v>3941</v>
      </c>
      <c r="I2007" s="421" t="s">
        <v>1034</v>
      </c>
      <c r="J2007" s="421" t="s">
        <v>3941</v>
      </c>
      <c r="K2007" s="421"/>
      <c r="L2007" s="421"/>
      <c r="M2007" s="421"/>
      <c r="N2007" s="421">
        <v>1</v>
      </c>
      <c r="O2007" s="421">
        <v>5</v>
      </c>
      <c r="P2007" s="420">
        <v>12000</v>
      </c>
    </row>
    <row r="2008" spans="1:16" ht="24" x14ac:dyDescent="0.2">
      <c r="A2008" s="419" t="s">
        <v>3928</v>
      </c>
      <c r="B2008" s="408" t="s">
        <v>1112</v>
      </c>
      <c r="C2008" s="412" t="s">
        <v>3229</v>
      </c>
      <c r="D2008" s="419" t="s">
        <v>2896</v>
      </c>
      <c r="E2008" s="420">
        <v>1400</v>
      </c>
      <c r="F2008" s="421">
        <v>42400937</v>
      </c>
      <c r="G2008" s="419" t="s">
        <v>4062</v>
      </c>
      <c r="H2008" s="419" t="s">
        <v>2896</v>
      </c>
      <c r="I2008" s="421" t="s">
        <v>1034</v>
      </c>
      <c r="J2008" s="421" t="s">
        <v>2896</v>
      </c>
      <c r="K2008" s="421"/>
      <c r="L2008" s="421"/>
      <c r="M2008" s="421"/>
      <c r="N2008" s="421">
        <v>1</v>
      </c>
      <c r="O2008" s="421">
        <v>5</v>
      </c>
      <c r="P2008" s="420">
        <v>7000</v>
      </c>
    </row>
    <row r="2009" spans="1:16" ht="24" x14ac:dyDescent="0.2">
      <c r="A2009" s="419" t="s">
        <v>3928</v>
      </c>
      <c r="B2009" s="408" t="s">
        <v>1112</v>
      </c>
      <c r="C2009" s="412" t="s">
        <v>3229</v>
      </c>
      <c r="D2009" s="419" t="s">
        <v>1145</v>
      </c>
      <c r="E2009" s="420">
        <v>2400</v>
      </c>
      <c r="F2009" s="421">
        <v>47140090</v>
      </c>
      <c r="G2009" s="419" t="s">
        <v>4063</v>
      </c>
      <c r="H2009" s="419" t="s">
        <v>1145</v>
      </c>
      <c r="I2009" s="421" t="s">
        <v>1034</v>
      </c>
      <c r="J2009" s="421" t="s">
        <v>1145</v>
      </c>
      <c r="K2009" s="421"/>
      <c r="L2009" s="421"/>
      <c r="M2009" s="421"/>
      <c r="N2009" s="421">
        <v>2</v>
      </c>
      <c r="O2009" s="421">
        <v>6</v>
      </c>
      <c r="P2009" s="420">
        <v>14400</v>
      </c>
    </row>
    <row r="2010" spans="1:16" ht="24" x14ac:dyDescent="0.2">
      <c r="A2010" s="419" t="s">
        <v>3928</v>
      </c>
      <c r="B2010" s="408" t="s">
        <v>1112</v>
      </c>
      <c r="C2010" s="412" t="s">
        <v>3229</v>
      </c>
      <c r="D2010" s="419" t="s">
        <v>844</v>
      </c>
      <c r="E2010" s="420">
        <v>4800</v>
      </c>
      <c r="F2010" s="421">
        <v>46226774</v>
      </c>
      <c r="G2010" s="419" t="s">
        <v>2180</v>
      </c>
      <c r="H2010" s="419" t="s">
        <v>3972</v>
      </c>
      <c r="I2010" s="421" t="s">
        <v>1034</v>
      </c>
      <c r="J2010" s="421" t="s">
        <v>3972</v>
      </c>
      <c r="K2010" s="421"/>
      <c r="L2010" s="421"/>
      <c r="M2010" s="421"/>
      <c r="N2010" s="421">
        <v>1</v>
      </c>
      <c r="O2010" s="421">
        <v>5</v>
      </c>
      <c r="P2010" s="420">
        <v>24000</v>
      </c>
    </row>
    <row r="2011" spans="1:16" ht="24" x14ac:dyDescent="0.2">
      <c r="A2011" s="419" t="s">
        <v>3928</v>
      </c>
      <c r="B2011" s="408" t="s">
        <v>1112</v>
      </c>
      <c r="C2011" s="412" t="s">
        <v>3229</v>
      </c>
      <c r="D2011" s="419" t="s">
        <v>1129</v>
      </c>
      <c r="E2011" s="420">
        <v>1600</v>
      </c>
      <c r="F2011" s="421">
        <v>45936185</v>
      </c>
      <c r="G2011" s="419" t="s">
        <v>4064</v>
      </c>
      <c r="H2011" s="419" t="s">
        <v>1129</v>
      </c>
      <c r="I2011" s="421" t="s">
        <v>870</v>
      </c>
      <c r="J2011" s="421" t="s">
        <v>1129</v>
      </c>
      <c r="K2011" s="421"/>
      <c r="L2011" s="421"/>
      <c r="M2011" s="421"/>
      <c r="N2011" s="421">
        <v>1</v>
      </c>
      <c r="O2011" s="421">
        <v>4</v>
      </c>
      <c r="P2011" s="420">
        <v>6400</v>
      </c>
    </row>
    <row r="2012" spans="1:16" ht="24" x14ac:dyDescent="0.2">
      <c r="A2012" s="419" t="s">
        <v>3928</v>
      </c>
      <c r="B2012" s="408" t="s">
        <v>1112</v>
      </c>
      <c r="C2012" s="412" t="s">
        <v>3229</v>
      </c>
      <c r="D2012" s="419" t="s">
        <v>1129</v>
      </c>
      <c r="E2012" s="420">
        <v>1400</v>
      </c>
      <c r="F2012" s="421">
        <v>31551739</v>
      </c>
      <c r="G2012" s="419" t="s">
        <v>4065</v>
      </c>
      <c r="H2012" s="419" t="s">
        <v>1129</v>
      </c>
      <c r="I2012" s="421" t="s">
        <v>870</v>
      </c>
      <c r="J2012" s="421" t="s">
        <v>1129</v>
      </c>
      <c r="K2012" s="421"/>
      <c r="L2012" s="421"/>
      <c r="M2012" s="421"/>
      <c r="N2012" s="421">
        <v>1</v>
      </c>
      <c r="O2012" s="421">
        <v>5</v>
      </c>
      <c r="P2012" s="420">
        <v>7000</v>
      </c>
    </row>
    <row r="2013" spans="1:16" ht="24" x14ac:dyDescent="0.2">
      <c r="A2013" s="419" t="s">
        <v>3928</v>
      </c>
      <c r="B2013" s="408" t="s">
        <v>1112</v>
      </c>
      <c r="C2013" s="412" t="s">
        <v>3229</v>
      </c>
      <c r="D2013" s="419" t="s">
        <v>1193</v>
      </c>
      <c r="E2013" s="420">
        <v>1400</v>
      </c>
      <c r="F2013" s="421">
        <v>43875980</v>
      </c>
      <c r="G2013" s="419" t="s">
        <v>4066</v>
      </c>
      <c r="H2013" s="419" t="s">
        <v>1193</v>
      </c>
      <c r="I2013" s="421" t="s">
        <v>870</v>
      </c>
      <c r="J2013" s="421" t="s">
        <v>1193</v>
      </c>
      <c r="K2013" s="421"/>
      <c r="L2013" s="421"/>
      <c r="M2013" s="421"/>
      <c r="N2013" s="421">
        <v>1</v>
      </c>
      <c r="O2013" s="421">
        <v>5</v>
      </c>
      <c r="P2013" s="420">
        <v>7000</v>
      </c>
    </row>
    <row r="2014" spans="1:16" ht="36" x14ac:dyDescent="0.2">
      <c r="A2014" s="419" t="s">
        <v>3928</v>
      </c>
      <c r="B2014" s="408" t="s">
        <v>1112</v>
      </c>
      <c r="C2014" s="412" t="s">
        <v>3229</v>
      </c>
      <c r="D2014" s="419" t="s">
        <v>1129</v>
      </c>
      <c r="E2014" s="420">
        <v>1400</v>
      </c>
      <c r="F2014" s="421">
        <v>43993730</v>
      </c>
      <c r="G2014" s="419" t="s">
        <v>4067</v>
      </c>
      <c r="H2014" s="419" t="s">
        <v>1129</v>
      </c>
      <c r="I2014" s="421" t="s">
        <v>870</v>
      </c>
      <c r="J2014" s="421" t="s">
        <v>1129</v>
      </c>
      <c r="K2014" s="421"/>
      <c r="L2014" s="421"/>
      <c r="M2014" s="421"/>
      <c r="N2014" s="421">
        <v>2</v>
      </c>
      <c r="O2014" s="421">
        <v>6</v>
      </c>
      <c r="P2014" s="420">
        <v>8400</v>
      </c>
    </row>
    <row r="2015" spans="1:16" x14ac:dyDescent="0.2">
      <c r="A2015" s="513" t="s">
        <v>4068</v>
      </c>
      <c r="B2015" s="513"/>
      <c r="C2015" s="416"/>
      <c r="D2015" s="513"/>
      <c r="E2015" s="513"/>
      <c r="F2015" s="513"/>
      <c r="G2015" s="514"/>
      <c r="H2015" s="513"/>
      <c r="I2015" s="513"/>
      <c r="J2015" s="513"/>
      <c r="K2015" s="513"/>
      <c r="L2015" s="513"/>
      <c r="M2015" s="513"/>
      <c r="N2015" s="513"/>
      <c r="O2015" s="513"/>
      <c r="P2015" s="513"/>
    </row>
    <row r="2016" spans="1:16" ht="24" x14ac:dyDescent="0.2">
      <c r="A2016" s="408" t="s">
        <v>4068</v>
      </c>
      <c r="B2016" s="408" t="s">
        <v>1112</v>
      </c>
      <c r="C2016" s="411" t="s">
        <v>3229</v>
      </c>
      <c r="D2016" s="408" t="s">
        <v>4069</v>
      </c>
      <c r="E2016" s="424">
        <v>1600</v>
      </c>
      <c r="F2016" s="408">
        <v>43293086</v>
      </c>
      <c r="G2016" s="408" t="s">
        <v>4070</v>
      </c>
      <c r="H2016" s="408" t="s">
        <v>4069</v>
      </c>
      <c r="I2016" s="408" t="s">
        <v>870</v>
      </c>
      <c r="J2016" s="408" t="s">
        <v>870</v>
      </c>
      <c r="K2016" s="411">
        <v>1</v>
      </c>
      <c r="L2016" s="411">
        <v>12</v>
      </c>
      <c r="M2016" s="425">
        <v>19200</v>
      </c>
      <c r="N2016" s="411"/>
      <c r="O2016" s="411"/>
      <c r="P2016" s="411"/>
    </row>
    <row r="2017" spans="1:16" ht="24" x14ac:dyDescent="0.2">
      <c r="A2017" s="408" t="s">
        <v>4068</v>
      </c>
      <c r="B2017" s="408" t="s">
        <v>1112</v>
      </c>
      <c r="C2017" s="411" t="s">
        <v>3229</v>
      </c>
      <c r="D2017" s="408" t="s">
        <v>4069</v>
      </c>
      <c r="E2017" s="424">
        <v>1600</v>
      </c>
      <c r="F2017" s="408">
        <v>45871638</v>
      </c>
      <c r="G2017" s="408" t="s">
        <v>4071</v>
      </c>
      <c r="H2017" s="408" t="s">
        <v>4069</v>
      </c>
      <c r="I2017" s="408" t="s">
        <v>870</v>
      </c>
      <c r="J2017" s="408" t="s">
        <v>870</v>
      </c>
      <c r="K2017" s="411">
        <v>1</v>
      </c>
      <c r="L2017" s="411">
        <v>12</v>
      </c>
      <c r="M2017" s="425">
        <v>19200</v>
      </c>
      <c r="N2017" s="411"/>
      <c r="O2017" s="411"/>
      <c r="P2017" s="411"/>
    </row>
    <row r="2018" spans="1:16" ht="24" x14ac:dyDescent="0.2">
      <c r="A2018" s="408" t="s">
        <v>4068</v>
      </c>
      <c r="B2018" s="408" t="s">
        <v>1112</v>
      </c>
      <c r="C2018" s="411" t="s">
        <v>3229</v>
      </c>
      <c r="D2018" s="408" t="s">
        <v>4072</v>
      </c>
      <c r="E2018" s="424">
        <v>1300</v>
      </c>
      <c r="F2018" s="408">
        <v>31042185</v>
      </c>
      <c r="G2018" s="408" t="s">
        <v>4073</v>
      </c>
      <c r="H2018" s="408" t="s">
        <v>4072</v>
      </c>
      <c r="I2018" s="408" t="s">
        <v>870</v>
      </c>
      <c r="J2018" s="408" t="s">
        <v>870</v>
      </c>
      <c r="K2018" s="411">
        <v>1</v>
      </c>
      <c r="L2018" s="411">
        <v>12</v>
      </c>
      <c r="M2018" s="425">
        <v>15600</v>
      </c>
      <c r="N2018" s="411"/>
      <c r="O2018" s="411"/>
      <c r="P2018" s="411"/>
    </row>
    <row r="2019" spans="1:16" ht="24" x14ac:dyDescent="0.2">
      <c r="A2019" s="408" t="s">
        <v>4068</v>
      </c>
      <c r="B2019" s="408" t="s">
        <v>1112</v>
      </c>
      <c r="C2019" s="411" t="s">
        <v>3229</v>
      </c>
      <c r="D2019" s="408" t="s">
        <v>4072</v>
      </c>
      <c r="E2019" s="424">
        <v>1300</v>
      </c>
      <c r="F2019" s="408">
        <v>46616333</v>
      </c>
      <c r="G2019" s="408" t="s">
        <v>4074</v>
      </c>
      <c r="H2019" s="408" t="s">
        <v>4072</v>
      </c>
      <c r="I2019" s="408" t="s">
        <v>870</v>
      </c>
      <c r="J2019" s="408" t="s">
        <v>870</v>
      </c>
      <c r="K2019" s="411">
        <v>1</v>
      </c>
      <c r="L2019" s="411">
        <v>12</v>
      </c>
      <c r="M2019" s="425">
        <v>15600</v>
      </c>
      <c r="N2019" s="411"/>
      <c r="O2019" s="411"/>
      <c r="P2019" s="411"/>
    </row>
    <row r="2020" spans="1:16" ht="24" x14ac:dyDescent="0.2">
      <c r="A2020" s="408" t="s">
        <v>4068</v>
      </c>
      <c r="B2020" s="408" t="s">
        <v>1112</v>
      </c>
      <c r="C2020" s="411" t="s">
        <v>3229</v>
      </c>
      <c r="D2020" s="408" t="s">
        <v>4072</v>
      </c>
      <c r="E2020" s="424">
        <v>1300</v>
      </c>
      <c r="F2020" s="408">
        <v>8854899</v>
      </c>
      <c r="G2020" s="408" t="s">
        <v>4075</v>
      </c>
      <c r="H2020" s="408" t="s">
        <v>4072</v>
      </c>
      <c r="I2020" s="408" t="s">
        <v>870</v>
      </c>
      <c r="J2020" s="408" t="s">
        <v>870</v>
      </c>
      <c r="K2020" s="411">
        <v>1</v>
      </c>
      <c r="L2020" s="411">
        <v>12</v>
      </c>
      <c r="M2020" s="425">
        <v>15600</v>
      </c>
      <c r="N2020" s="411"/>
      <c r="O2020" s="411"/>
      <c r="P2020" s="411"/>
    </row>
    <row r="2021" spans="1:16" ht="24" x14ac:dyDescent="0.2">
      <c r="A2021" s="408" t="s">
        <v>4068</v>
      </c>
      <c r="B2021" s="408" t="s">
        <v>1112</v>
      </c>
      <c r="C2021" s="411" t="s">
        <v>3229</v>
      </c>
      <c r="D2021" s="408" t="s">
        <v>925</v>
      </c>
      <c r="E2021" s="424">
        <v>1800</v>
      </c>
      <c r="F2021" s="408">
        <v>46245413</v>
      </c>
      <c r="G2021" s="408" t="s">
        <v>4076</v>
      </c>
      <c r="H2021" s="408" t="s">
        <v>925</v>
      </c>
      <c r="I2021" s="408" t="s">
        <v>1034</v>
      </c>
      <c r="J2021" s="408" t="s">
        <v>1034</v>
      </c>
      <c r="K2021" s="411">
        <v>1</v>
      </c>
      <c r="L2021" s="411">
        <v>12</v>
      </c>
      <c r="M2021" s="425">
        <v>21600</v>
      </c>
      <c r="N2021" s="411"/>
      <c r="O2021" s="411"/>
      <c r="P2021" s="411"/>
    </row>
    <row r="2022" spans="1:16" ht="24" x14ac:dyDescent="0.2">
      <c r="A2022" s="408" t="s">
        <v>4068</v>
      </c>
      <c r="B2022" s="408" t="s">
        <v>1112</v>
      </c>
      <c r="C2022" s="411" t="s">
        <v>3229</v>
      </c>
      <c r="D2022" s="408" t="s">
        <v>1060</v>
      </c>
      <c r="E2022" s="424">
        <v>4200</v>
      </c>
      <c r="F2022" s="408">
        <v>45880568</v>
      </c>
      <c r="G2022" s="408" t="s">
        <v>4077</v>
      </c>
      <c r="H2022" s="408" t="s">
        <v>1060</v>
      </c>
      <c r="I2022" s="408" t="s">
        <v>1034</v>
      </c>
      <c r="J2022" s="408" t="s">
        <v>1034</v>
      </c>
      <c r="K2022" s="411">
        <v>1</v>
      </c>
      <c r="L2022" s="411">
        <v>12</v>
      </c>
      <c r="M2022" s="425">
        <v>50400</v>
      </c>
      <c r="N2022" s="411"/>
      <c r="O2022" s="411"/>
      <c r="P2022" s="411"/>
    </row>
    <row r="2023" spans="1:16" ht="24" x14ac:dyDescent="0.2">
      <c r="A2023" s="408" t="s">
        <v>4068</v>
      </c>
      <c r="B2023" s="408" t="s">
        <v>1112</v>
      </c>
      <c r="C2023" s="411" t="s">
        <v>3229</v>
      </c>
      <c r="D2023" s="408" t="s">
        <v>1577</v>
      </c>
      <c r="E2023" s="424">
        <v>2200</v>
      </c>
      <c r="F2023" s="408">
        <v>76669414</v>
      </c>
      <c r="G2023" s="408" t="s">
        <v>4078</v>
      </c>
      <c r="H2023" s="408" t="s">
        <v>1577</v>
      </c>
      <c r="I2023" s="408" t="s">
        <v>1034</v>
      </c>
      <c r="J2023" s="408" t="s">
        <v>1034</v>
      </c>
      <c r="K2023" s="411">
        <v>1</v>
      </c>
      <c r="L2023" s="411">
        <v>12</v>
      </c>
      <c r="M2023" s="425">
        <v>26400</v>
      </c>
      <c r="N2023" s="411"/>
      <c r="O2023" s="411"/>
      <c r="P2023" s="411"/>
    </row>
    <row r="2024" spans="1:16" ht="24" x14ac:dyDescent="0.2">
      <c r="A2024" s="408" t="s">
        <v>4068</v>
      </c>
      <c r="B2024" s="408" t="s">
        <v>1112</v>
      </c>
      <c r="C2024" s="411" t="s">
        <v>3229</v>
      </c>
      <c r="D2024" s="408" t="s">
        <v>1129</v>
      </c>
      <c r="E2024" s="424">
        <v>1600</v>
      </c>
      <c r="F2024" s="408">
        <v>10755569</v>
      </c>
      <c r="G2024" s="408" t="s">
        <v>4079</v>
      </c>
      <c r="H2024" s="408" t="s">
        <v>1129</v>
      </c>
      <c r="I2024" s="408" t="s">
        <v>870</v>
      </c>
      <c r="J2024" s="408" t="s">
        <v>870</v>
      </c>
      <c r="K2024" s="411">
        <v>1</v>
      </c>
      <c r="L2024" s="411">
        <v>12</v>
      </c>
      <c r="M2024" s="425">
        <v>19200</v>
      </c>
      <c r="N2024" s="411"/>
      <c r="O2024" s="411"/>
      <c r="P2024" s="411"/>
    </row>
    <row r="2025" spans="1:16" ht="36" x14ac:dyDescent="0.2">
      <c r="A2025" s="408" t="s">
        <v>4068</v>
      </c>
      <c r="B2025" s="408" t="s">
        <v>1112</v>
      </c>
      <c r="C2025" s="411" t="s">
        <v>3229</v>
      </c>
      <c r="D2025" s="408" t="s">
        <v>4072</v>
      </c>
      <c r="E2025" s="424">
        <v>1400</v>
      </c>
      <c r="F2025" s="408">
        <v>41616177</v>
      </c>
      <c r="G2025" s="408" t="s">
        <v>4080</v>
      </c>
      <c r="H2025" s="408" t="s">
        <v>4072</v>
      </c>
      <c r="I2025" s="408" t="s">
        <v>870</v>
      </c>
      <c r="J2025" s="408" t="s">
        <v>870</v>
      </c>
      <c r="K2025" s="411">
        <v>1</v>
      </c>
      <c r="L2025" s="411">
        <v>12</v>
      </c>
      <c r="M2025" s="425">
        <v>16800</v>
      </c>
      <c r="N2025" s="411"/>
      <c r="O2025" s="411"/>
      <c r="P2025" s="411"/>
    </row>
    <row r="2026" spans="1:16" ht="36" x14ac:dyDescent="0.2">
      <c r="A2026" s="408" t="s">
        <v>4068</v>
      </c>
      <c r="B2026" s="408" t="s">
        <v>1112</v>
      </c>
      <c r="C2026" s="411" t="s">
        <v>3229</v>
      </c>
      <c r="D2026" s="408" t="s">
        <v>4081</v>
      </c>
      <c r="E2026" s="424">
        <v>1500</v>
      </c>
      <c r="F2026" s="408">
        <v>42636908</v>
      </c>
      <c r="G2026" s="408" t="s">
        <v>4082</v>
      </c>
      <c r="H2026" s="408" t="s">
        <v>4081</v>
      </c>
      <c r="I2026" s="408" t="s">
        <v>870</v>
      </c>
      <c r="J2026" s="408" t="s">
        <v>870</v>
      </c>
      <c r="K2026" s="411">
        <v>1</v>
      </c>
      <c r="L2026" s="411">
        <v>12</v>
      </c>
      <c r="M2026" s="425">
        <v>18000</v>
      </c>
      <c r="N2026" s="411"/>
      <c r="O2026" s="411"/>
      <c r="P2026" s="411"/>
    </row>
    <row r="2027" spans="1:16" ht="36" x14ac:dyDescent="0.2">
      <c r="A2027" s="408" t="s">
        <v>4068</v>
      </c>
      <c r="B2027" s="408" t="s">
        <v>1112</v>
      </c>
      <c r="C2027" s="411" t="s">
        <v>3229</v>
      </c>
      <c r="D2027" s="408" t="s">
        <v>4083</v>
      </c>
      <c r="E2027" s="424">
        <v>2200</v>
      </c>
      <c r="F2027" s="408">
        <v>42742578</v>
      </c>
      <c r="G2027" s="408" t="s">
        <v>4084</v>
      </c>
      <c r="H2027" s="408" t="s">
        <v>4083</v>
      </c>
      <c r="I2027" s="408" t="s">
        <v>1034</v>
      </c>
      <c r="J2027" s="408" t="s">
        <v>1034</v>
      </c>
      <c r="K2027" s="411">
        <v>1</v>
      </c>
      <c r="L2027" s="411">
        <v>12</v>
      </c>
      <c r="M2027" s="425">
        <v>26400</v>
      </c>
      <c r="N2027" s="411"/>
      <c r="O2027" s="411"/>
      <c r="P2027" s="411"/>
    </row>
    <row r="2028" spans="1:16" ht="24" x14ac:dyDescent="0.2">
      <c r="A2028" s="408" t="s">
        <v>4068</v>
      </c>
      <c r="B2028" s="408" t="s">
        <v>1112</v>
      </c>
      <c r="C2028" s="411" t="s">
        <v>3229</v>
      </c>
      <c r="D2028" s="408" t="s">
        <v>4085</v>
      </c>
      <c r="E2028" s="424">
        <v>3800</v>
      </c>
      <c r="F2028" s="408">
        <v>42179053</v>
      </c>
      <c r="G2028" s="408" t="s">
        <v>4086</v>
      </c>
      <c r="H2028" s="408" t="s">
        <v>4085</v>
      </c>
      <c r="I2028" s="408" t="s">
        <v>1034</v>
      </c>
      <c r="J2028" s="408" t="s">
        <v>1034</v>
      </c>
      <c r="K2028" s="411">
        <v>1</v>
      </c>
      <c r="L2028" s="411">
        <v>12</v>
      </c>
      <c r="M2028" s="425">
        <v>45600</v>
      </c>
      <c r="N2028" s="411"/>
      <c r="O2028" s="411"/>
      <c r="P2028" s="411"/>
    </row>
    <row r="2029" spans="1:16" ht="24" x14ac:dyDescent="0.2">
      <c r="A2029" s="408" t="s">
        <v>4068</v>
      </c>
      <c r="B2029" s="408" t="s">
        <v>1112</v>
      </c>
      <c r="C2029" s="411" t="s">
        <v>3229</v>
      </c>
      <c r="D2029" s="408" t="s">
        <v>1129</v>
      </c>
      <c r="E2029" s="424">
        <v>1400</v>
      </c>
      <c r="F2029" s="408">
        <v>42900140</v>
      </c>
      <c r="G2029" s="408" t="s">
        <v>4087</v>
      </c>
      <c r="H2029" s="408" t="s">
        <v>1129</v>
      </c>
      <c r="I2029" s="408" t="s">
        <v>870</v>
      </c>
      <c r="J2029" s="408" t="s">
        <v>870</v>
      </c>
      <c r="K2029" s="411">
        <v>1</v>
      </c>
      <c r="L2029" s="411">
        <v>12</v>
      </c>
      <c r="M2029" s="425">
        <v>16800</v>
      </c>
      <c r="N2029" s="411"/>
      <c r="O2029" s="411"/>
      <c r="P2029" s="411"/>
    </row>
    <row r="2030" spans="1:16" ht="24" x14ac:dyDescent="0.2">
      <c r="A2030" s="408" t="s">
        <v>4068</v>
      </c>
      <c r="B2030" s="408" t="s">
        <v>1112</v>
      </c>
      <c r="C2030" s="411" t="s">
        <v>3229</v>
      </c>
      <c r="D2030" s="408" t="s">
        <v>2871</v>
      </c>
      <c r="E2030" s="424">
        <v>2200</v>
      </c>
      <c r="F2030" s="408">
        <v>44808895</v>
      </c>
      <c r="G2030" s="408" t="s">
        <v>4088</v>
      </c>
      <c r="H2030" s="408" t="s">
        <v>2871</v>
      </c>
      <c r="I2030" s="408" t="s">
        <v>1034</v>
      </c>
      <c r="J2030" s="408" t="s">
        <v>1034</v>
      </c>
      <c r="K2030" s="411">
        <v>1</v>
      </c>
      <c r="L2030" s="411">
        <v>12</v>
      </c>
      <c r="M2030" s="425">
        <v>26400</v>
      </c>
      <c r="N2030" s="411"/>
      <c r="O2030" s="411"/>
      <c r="P2030" s="411"/>
    </row>
    <row r="2031" spans="1:16" ht="24" x14ac:dyDescent="0.2">
      <c r="A2031" s="408" t="s">
        <v>4068</v>
      </c>
      <c r="B2031" s="408" t="s">
        <v>1112</v>
      </c>
      <c r="C2031" s="411" t="s">
        <v>3229</v>
      </c>
      <c r="D2031" s="408" t="s">
        <v>1129</v>
      </c>
      <c r="E2031" s="424">
        <v>1600</v>
      </c>
      <c r="F2031" s="408">
        <v>44894132</v>
      </c>
      <c r="G2031" s="408" t="s">
        <v>4089</v>
      </c>
      <c r="H2031" s="408" t="s">
        <v>1129</v>
      </c>
      <c r="I2031" s="408" t="s">
        <v>870</v>
      </c>
      <c r="J2031" s="408" t="s">
        <v>870</v>
      </c>
      <c r="K2031" s="411">
        <v>1</v>
      </c>
      <c r="L2031" s="411">
        <v>12</v>
      </c>
      <c r="M2031" s="425">
        <v>19200</v>
      </c>
      <c r="N2031" s="411"/>
      <c r="O2031" s="411"/>
      <c r="P2031" s="411"/>
    </row>
    <row r="2032" spans="1:16" ht="36" x14ac:dyDescent="0.2">
      <c r="A2032" s="408" t="s">
        <v>4068</v>
      </c>
      <c r="B2032" s="408" t="s">
        <v>1112</v>
      </c>
      <c r="C2032" s="411" t="s">
        <v>3229</v>
      </c>
      <c r="D2032" s="408" t="s">
        <v>4081</v>
      </c>
      <c r="E2032" s="424">
        <v>1500</v>
      </c>
      <c r="F2032" s="408">
        <v>10369322</v>
      </c>
      <c r="G2032" s="408" t="s">
        <v>4090</v>
      </c>
      <c r="H2032" s="408" t="s">
        <v>4081</v>
      </c>
      <c r="I2032" s="408" t="s">
        <v>870</v>
      </c>
      <c r="J2032" s="408" t="s">
        <v>870</v>
      </c>
      <c r="K2032" s="411">
        <v>1</v>
      </c>
      <c r="L2032" s="411">
        <v>12</v>
      </c>
      <c r="M2032" s="425">
        <v>18000</v>
      </c>
      <c r="N2032" s="411"/>
      <c r="O2032" s="411"/>
      <c r="P2032" s="411"/>
    </row>
    <row r="2033" spans="1:16" ht="24" x14ac:dyDescent="0.2">
      <c r="A2033" s="408" t="s">
        <v>4068</v>
      </c>
      <c r="B2033" s="408" t="s">
        <v>1112</v>
      </c>
      <c r="C2033" s="411" t="s">
        <v>3229</v>
      </c>
      <c r="D2033" s="408" t="s">
        <v>4072</v>
      </c>
      <c r="E2033" s="424">
        <v>1300</v>
      </c>
      <c r="F2033" s="408">
        <v>40181092</v>
      </c>
      <c r="G2033" s="408" t="s">
        <v>4091</v>
      </c>
      <c r="H2033" s="408" t="s">
        <v>4072</v>
      </c>
      <c r="I2033" s="408" t="s">
        <v>870</v>
      </c>
      <c r="J2033" s="408" t="s">
        <v>870</v>
      </c>
      <c r="K2033" s="411">
        <v>1</v>
      </c>
      <c r="L2033" s="411">
        <v>12</v>
      </c>
      <c r="M2033" s="425">
        <v>15600</v>
      </c>
      <c r="N2033" s="411"/>
      <c r="O2033" s="411"/>
      <c r="P2033" s="411"/>
    </row>
    <row r="2034" spans="1:16" ht="24" x14ac:dyDescent="0.2">
      <c r="A2034" s="408" t="s">
        <v>4068</v>
      </c>
      <c r="B2034" s="408" t="s">
        <v>1112</v>
      </c>
      <c r="C2034" s="411" t="s">
        <v>3229</v>
      </c>
      <c r="D2034" s="408" t="s">
        <v>1129</v>
      </c>
      <c r="E2034" s="424">
        <v>1600</v>
      </c>
      <c r="F2034" s="408">
        <v>45460812</v>
      </c>
      <c r="G2034" s="408" t="s">
        <v>4092</v>
      </c>
      <c r="H2034" s="408" t="s">
        <v>1129</v>
      </c>
      <c r="I2034" s="408" t="s">
        <v>870</v>
      </c>
      <c r="J2034" s="408" t="s">
        <v>870</v>
      </c>
      <c r="K2034" s="411">
        <v>1</v>
      </c>
      <c r="L2034" s="411">
        <v>12</v>
      </c>
      <c r="M2034" s="425">
        <v>19200</v>
      </c>
      <c r="N2034" s="411"/>
      <c r="O2034" s="411"/>
      <c r="P2034" s="411"/>
    </row>
    <row r="2035" spans="1:16" ht="24" x14ac:dyDescent="0.2">
      <c r="A2035" s="408" t="s">
        <v>4068</v>
      </c>
      <c r="B2035" s="408" t="s">
        <v>1112</v>
      </c>
      <c r="C2035" s="411" t="s">
        <v>3229</v>
      </c>
      <c r="D2035" s="408" t="s">
        <v>4093</v>
      </c>
      <c r="E2035" s="424">
        <v>1600</v>
      </c>
      <c r="F2035" s="408">
        <v>42453531</v>
      </c>
      <c r="G2035" s="408" t="s">
        <v>4094</v>
      </c>
      <c r="H2035" s="408" t="s">
        <v>4093</v>
      </c>
      <c r="I2035" s="408" t="s">
        <v>870</v>
      </c>
      <c r="J2035" s="408" t="s">
        <v>870</v>
      </c>
      <c r="K2035" s="411">
        <v>1</v>
      </c>
      <c r="L2035" s="411">
        <v>12</v>
      </c>
      <c r="M2035" s="425">
        <v>19200</v>
      </c>
      <c r="N2035" s="411"/>
      <c r="O2035" s="411"/>
      <c r="P2035" s="411"/>
    </row>
    <row r="2036" spans="1:16" ht="24" x14ac:dyDescent="0.2">
      <c r="A2036" s="408" t="s">
        <v>4068</v>
      </c>
      <c r="B2036" s="408" t="s">
        <v>1112</v>
      </c>
      <c r="C2036" s="411" t="s">
        <v>3229</v>
      </c>
      <c r="D2036" s="408" t="s">
        <v>4069</v>
      </c>
      <c r="E2036" s="424">
        <v>1600</v>
      </c>
      <c r="F2036" s="408">
        <v>41856683</v>
      </c>
      <c r="G2036" s="408" t="s">
        <v>4095</v>
      </c>
      <c r="H2036" s="408" t="s">
        <v>4069</v>
      </c>
      <c r="I2036" s="408" t="s">
        <v>870</v>
      </c>
      <c r="J2036" s="408" t="s">
        <v>870</v>
      </c>
      <c r="K2036" s="411">
        <v>1</v>
      </c>
      <c r="L2036" s="411">
        <v>12</v>
      </c>
      <c r="M2036" s="425">
        <v>19200</v>
      </c>
      <c r="N2036" s="411"/>
      <c r="O2036" s="411"/>
      <c r="P2036" s="411"/>
    </row>
    <row r="2037" spans="1:16" ht="36" x14ac:dyDescent="0.2">
      <c r="A2037" s="408" t="s">
        <v>4068</v>
      </c>
      <c r="B2037" s="408" t="s">
        <v>1112</v>
      </c>
      <c r="C2037" s="411" t="s">
        <v>3229</v>
      </c>
      <c r="D2037" s="408" t="s">
        <v>1154</v>
      </c>
      <c r="E2037" s="424">
        <v>2200</v>
      </c>
      <c r="F2037" s="408">
        <v>40858050</v>
      </c>
      <c r="G2037" s="408" t="s">
        <v>4096</v>
      </c>
      <c r="H2037" s="408" t="s">
        <v>1154</v>
      </c>
      <c r="I2037" s="408" t="s">
        <v>1034</v>
      </c>
      <c r="J2037" s="408" t="s">
        <v>1034</v>
      </c>
      <c r="K2037" s="411">
        <v>1</v>
      </c>
      <c r="L2037" s="411">
        <v>12</v>
      </c>
      <c r="M2037" s="425">
        <v>26400</v>
      </c>
      <c r="N2037" s="411"/>
      <c r="O2037" s="411"/>
      <c r="P2037" s="411"/>
    </row>
    <row r="2038" spans="1:16" ht="24" x14ac:dyDescent="0.2">
      <c r="A2038" s="408" t="s">
        <v>4068</v>
      </c>
      <c r="B2038" s="408" t="s">
        <v>1112</v>
      </c>
      <c r="C2038" s="411" t="s">
        <v>3229</v>
      </c>
      <c r="D2038" s="408" t="s">
        <v>4097</v>
      </c>
      <c r="E2038" s="424">
        <v>2200</v>
      </c>
      <c r="F2038" s="408">
        <v>43221447</v>
      </c>
      <c r="G2038" s="408" t="s">
        <v>4098</v>
      </c>
      <c r="H2038" s="408" t="s">
        <v>4097</v>
      </c>
      <c r="I2038" s="408" t="s">
        <v>1034</v>
      </c>
      <c r="J2038" s="408" t="s">
        <v>1034</v>
      </c>
      <c r="K2038" s="411">
        <v>1</v>
      </c>
      <c r="L2038" s="411">
        <v>12</v>
      </c>
      <c r="M2038" s="425">
        <v>26400</v>
      </c>
      <c r="N2038" s="411"/>
      <c r="O2038" s="411"/>
      <c r="P2038" s="411"/>
    </row>
    <row r="2039" spans="1:16" ht="24" x14ac:dyDescent="0.2">
      <c r="A2039" s="408" t="s">
        <v>4068</v>
      </c>
      <c r="B2039" s="408" t="s">
        <v>1112</v>
      </c>
      <c r="C2039" s="411" t="s">
        <v>3229</v>
      </c>
      <c r="D2039" s="408" t="s">
        <v>4081</v>
      </c>
      <c r="E2039" s="424">
        <v>1500</v>
      </c>
      <c r="F2039" s="408">
        <v>31041924</v>
      </c>
      <c r="G2039" s="408" t="s">
        <v>4099</v>
      </c>
      <c r="H2039" s="408" t="s">
        <v>4081</v>
      </c>
      <c r="I2039" s="408" t="s">
        <v>870</v>
      </c>
      <c r="J2039" s="408" t="s">
        <v>870</v>
      </c>
      <c r="K2039" s="411">
        <v>1</v>
      </c>
      <c r="L2039" s="411">
        <v>12</v>
      </c>
      <c r="M2039" s="425">
        <v>18000</v>
      </c>
      <c r="N2039" s="411"/>
      <c r="O2039" s="411"/>
      <c r="P2039" s="411"/>
    </row>
    <row r="2040" spans="1:16" ht="24" x14ac:dyDescent="0.2">
      <c r="A2040" s="408" t="s">
        <v>4068</v>
      </c>
      <c r="B2040" s="408" t="s">
        <v>1112</v>
      </c>
      <c r="C2040" s="411" t="s">
        <v>3229</v>
      </c>
      <c r="D2040" s="408" t="s">
        <v>4081</v>
      </c>
      <c r="E2040" s="424">
        <v>1500</v>
      </c>
      <c r="F2040" s="408">
        <v>4816268</v>
      </c>
      <c r="G2040" s="408" t="s">
        <v>4100</v>
      </c>
      <c r="H2040" s="408" t="s">
        <v>4081</v>
      </c>
      <c r="I2040" s="408" t="s">
        <v>870</v>
      </c>
      <c r="J2040" s="408" t="s">
        <v>870</v>
      </c>
      <c r="K2040" s="411">
        <v>1</v>
      </c>
      <c r="L2040" s="411">
        <v>12</v>
      </c>
      <c r="M2040" s="425">
        <v>18000</v>
      </c>
      <c r="N2040" s="411"/>
      <c r="O2040" s="411"/>
      <c r="P2040" s="411"/>
    </row>
    <row r="2041" spans="1:16" ht="24" x14ac:dyDescent="0.2">
      <c r="A2041" s="408" t="s">
        <v>4068</v>
      </c>
      <c r="B2041" s="408" t="s">
        <v>1112</v>
      </c>
      <c r="C2041" s="411" t="s">
        <v>3229</v>
      </c>
      <c r="D2041" s="408" t="s">
        <v>4081</v>
      </c>
      <c r="E2041" s="424">
        <v>1500</v>
      </c>
      <c r="F2041" s="408">
        <v>31360388</v>
      </c>
      <c r="G2041" s="408" t="s">
        <v>4101</v>
      </c>
      <c r="H2041" s="408" t="s">
        <v>4081</v>
      </c>
      <c r="I2041" s="408" t="s">
        <v>870</v>
      </c>
      <c r="J2041" s="408" t="s">
        <v>870</v>
      </c>
      <c r="K2041" s="411">
        <v>1</v>
      </c>
      <c r="L2041" s="411">
        <v>12</v>
      </c>
      <c r="M2041" s="425">
        <v>18000</v>
      </c>
      <c r="N2041" s="411"/>
      <c r="O2041" s="411"/>
      <c r="P2041" s="411"/>
    </row>
    <row r="2042" spans="1:16" ht="24" x14ac:dyDescent="0.2">
      <c r="A2042" s="408" t="s">
        <v>4068</v>
      </c>
      <c r="B2042" s="408" t="s">
        <v>1112</v>
      </c>
      <c r="C2042" s="411" t="s">
        <v>3229</v>
      </c>
      <c r="D2042" s="408" t="s">
        <v>4081</v>
      </c>
      <c r="E2042" s="424">
        <v>1200</v>
      </c>
      <c r="F2042" s="408">
        <v>41990030</v>
      </c>
      <c r="G2042" s="408" t="s">
        <v>4102</v>
      </c>
      <c r="H2042" s="408" t="s">
        <v>4081</v>
      </c>
      <c r="I2042" s="408" t="s">
        <v>870</v>
      </c>
      <c r="J2042" s="408" t="s">
        <v>870</v>
      </c>
      <c r="K2042" s="411">
        <v>1</v>
      </c>
      <c r="L2042" s="411">
        <v>12</v>
      </c>
      <c r="M2042" s="425">
        <v>14400</v>
      </c>
      <c r="N2042" s="411"/>
      <c r="O2042" s="411"/>
      <c r="P2042" s="411"/>
    </row>
    <row r="2043" spans="1:16" ht="24" x14ac:dyDescent="0.2">
      <c r="A2043" s="408" t="s">
        <v>4068</v>
      </c>
      <c r="B2043" s="408" t="s">
        <v>1112</v>
      </c>
      <c r="C2043" s="411" t="s">
        <v>3229</v>
      </c>
      <c r="D2043" s="408" t="s">
        <v>4069</v>
      </c>
      <c r="E2043" s="424">
        <v>1200</v>
      </c>
      <c r="F2043" s="408">
        <v>31044494</v>
      </c>
      <c r="G2043" s="408" t="s">
        <v>4103</v>
      </c>
      <c r="H2043" s="408" t="s">
        <v>4069</v>
      </c>
      <c r="I2043" s="408" t="s">
        <v>870</v>
      </c>
      <c r="J2043" s="408" t="s">
        <v>870</v>
      </c>
      <c r="K2043" s="411">
        <v>1</v>
      </c>
      <c r="L2043" s="411">
        <v>12</v>
      </c>
      <c r="M2043" s="425">
        <v>14400</v>
      </c>
      <c r="N2043" s="411"/>
      <c r="O2043" s="411"/>
      <c r="P2043" s="411"/>
    </row>
    <row r="2044" spans="1:16" ht="24" x14ac:dyDescent="0.2">
      <c r="A2044" s="408" t="s">
        <v>4068</v>
      </c>
      <c r="B2044" s="408" t="s">
        <v>1112</v>
      </c>
      <c r="C2044" s="411" t="s">
        <v>3229</v>
      </c>
      <c r="D2044" s="408" t="s">
        <v>1129</v>
      </c>
      <c r="E2044" s="424">
        <v>1600</v>
      </c>
      <c r="F2044" s="408">
        <v>42777660</v>
      </c>
      <c r="G2044" s="408" t="s">
        <v>4104</v>
      </c>
      <c r="H2044" s="408" t="s">
        <v>1129</v>
      </c>
      <c r="I2044" s="408" t="s">
        <v>870</v>
      </c>
      <c r="J2044" s="408" t="s">
        <v>870</v>
      </c>
      <c r="K2044" s="411">
        <v>1</v>
      </c>
      <c r="L2044" s="411">
        <v>12</v>
      </c>
      <c r="M2044" s="425">
        <v>19200</v>
      </c>
      <c r="N2044" s="411"/>
      <c r="O2044" s="411"/>
      <c r="P2044" s="411"/>
    </row>
    <row r="2045" spans="1:16" ht="24" x14ac:dyDescent="0.2">
      <c r="A2045" s="408" t="s">
        <v>4068</v>
      </c>
      <c r="B2045" s="408" t="s">
        <v>1112</v>
      </c>
      <c r="C2045" s="411" t="s">
        <v>3229</v>
      </c>
      <c r="D2045" s="408" t="s">
        <v>1129</v>
      </c>
      <c r="E2045" s="424">
        <v>1600</v>
      </c>
      <c r="F2045" s="408">
        <v>10495109</v>
      </c>
      <c r="G2045" s="408" t="s">
        <v>4105</v>
      </c>
      <c r="H2045" s="408" t="s">
        <v>1129</v>
      </c>
      <c r="I2045" s="408" t="s">
        <v>870</v>
      </c>
      <c r="J2045" s="408" t="s">
        <v>870</v>
      </c>
      <c r="K2045" s="411">
        <v>1</v>
      </c>
      <c r="L2045" s="411">
        <v>12</v>
      </c>
      <c r="M2045" s="425">
        <v>19200</v>
      </c>
      <c r="N2045" s="411"/>
      <c r="O2045" s="411"/>
      <c r="P2045" s="411"/>
    </row>
    <row r="2046" spans="1:16" ht="36" x14ac:dyDescent="0.2">
      <c r="A2046" s="408" t="s">
        <v>4068</v>
      </c>
      <c r="B2046" s="408" t="s">
        <v>1112</v>
      </c>
      <c r="C2046" s="411" t="s">
        <v>3229</v>
      </c>
      <c r="D2046" s="408" t="s">
        <v>4072</v>
      </c>
      <c r="E2046" s="424">
        <v>1300</v>
      </c>
      <c r="F2046" s="408">
        <v>25009217</v>
      </c>
      <c r="G2046" s="408" t="s">
        <v>4106</v>
      </c>
      <c r="H2046" s="408" t="s">
        <v>4072</v>
      </c>
      <c r="I2046" s="408" t="s">
        <v>870</v>
      </c>
      <c r="J2046" s="408" t="s">
        <v>870</v>
      </c>
      <c r="K2046" s="411">
        <v>1</v>
      </c>
      <c r="L2046" s="411">
        <v>12</v>
      </c>
      <c r="M2046" s="425">
        <v>15600</v>
      </c>
      <c r="N2046" s="411"/>
      <c r="O2046" s="411"/>
      <c r="P2046" s="411"/>
    </row>
    <row r="2047" spans="1:16" ht="24" x14ac:dyDescent="0.2">
      <c r="A2047" s="408" t="s">
        <v>4068</v>
      </c>
      <c r="B2047" s="408" t="s">
        <v>1112</v>
      </c>
      <c r="C2047" s="411" t="s">
        <v>3229</v>
      </c>
      <c r="D2047" s="408" t="s">
        <v>4107</v>
      </c>
      <c r="E2047" s="424">
        <v>5500</v>
      </c>
      <c r="F2047" s="408">
        <v>31159755</v>
      </c>
      <c r="G2047" s="408" t="s">
        <v>4108</v>
      </c>
      <c r="H2047" s="408" t="s">
        <v>4107</v>
      </c>
      <c r="I2047" s="408" t="s">
        <v>1034</v>
      </c>
      <c r="J2047" s="408" t="s">
        <v>1034</v>
      </c>
      <c r="K2047" s="411">
        <v>1</v>
      </c>
      <c r="L2047" s="411">
        <v>12</v>
      </c>
      <c r="M2047" s="425">
        <v>66000</v>
      </c>
      <c r="N2047" s="411"/>
      <c r="O2047" s="411"/>
      <c r="P2047" s="411"/>
    </row>
    <row r="2048" spans="1:16" ht="36" x14ac:dyDescent="0.2">
      <c r="A2048" s="408" t="s">
        <v>4068</v>
      </c>
      <c r="B2048" s="408" t="s">
        <v>1112</v>
      </c>
      <c r="C2048" s="411" t="s">
        <v>3229</v>
      </c>
      <c r="D2048" s="408" t="s">
        <v>931</v>
      </c>
      <c r="E2048" s="424">
        <v>4200</v>
      </c>
      <c r="F2048" s="408">
        <v>46386510</v>
      </c>
      <c r="G2048" s="408" t="s">
        <v>4109</v>
      </c>
      <c r="H2048" s="408" t="s">
        <v>931</v>
      </c>
      <c r="I2048" s="408" t="s">
        <v>1034</v>
      </c>
      <c r="J2048" s="408" t="s">
        <v>1034</v>
      </c>
      <c r="K2048" s="411">
        <v>1</v>
      </c>
      <c r="L2048" s="411">
        <v>12</v>
      </c>
      <c r="M2048" s="425">
        <v>50400</v>
      </c>
      <c r="N2048" s="411"/>
      <c r="O2048" s="411"/>
      <c r="P2048" s="411"/>
    </row>
    <row r="2049" spans="1:16" ht="24" x14ac:dyDescent="0.2">
      <c r="A2049" s="408" t="s">
        <v>4068</v>
      </c>
      <c r="B2049" s="408" t="s">
        <v>1112</v>
      </c>
      <c r="C2049" s="411" t="s">
        <v>3229</v>
      </c>
      <c r="D2049" s="408" t="s">
        <v>4110</v>
      </c>
      <c r="E2049" s="424">
        <v>4200</v>
      </c>
      <c r="F2049" s="408">
        <v>31032655</v>
      </c>
      <c r="G2049" s="408" t="s">
        <v>4111</v>
      </c>
      <c r="H2049" s="408" t="s">
        <v>4110</v>
      </c>
      <c r="I2049" s="408" t="s">
        <v>1034</v>
      </c>
      <c r="J2049" s="408" t="s">
        <v>1034</v>
      </c>
      <c r="K2049" s="411">
        <v>1</v>
      </c>
      <c r="L2049" s="411">
        <v>12</v>
      </c>
      <c r="M2049" s="425">
        <v>50400</v>
      </c>
      <c r="N2049" s="411"/>
      <c r="O2049" s="411"/>
      <c r="P2049" s="411"/>
    </row>
    <row r="2050" spans="1:16" ht="24" x14ac:dyDescent="0.2">
      <c r="A2050" s="408" t="s">
        <v>4068</v>
      </c>
      <c r="B2050" s="408" t="s">
        <v>1112</v>
      </c>
      <c r="C2050" s="411" t="s">
        <v>3229</v>
      </c>
      <c r="D2050" s="408" t="s">
        <v>825</v>
      </c>
      <c r="E2050" s="424">
        <v>3300</v>
      </c>
      <c r="F2050" s="408">
        <v>10201561</v>
      </c>
      <c r="G2050" s="408" t="s">
        <v>4112</v>
      </c>
      <c r="H2050" s="408" t="s">
        <v>825</v>
      </c>
      <c r="I2050" s="408" t="s">
        <v>1034</v>
      </c>
      <c r="J2050" s="408" t="s">
        <v>1034</v>
      </c>
      <c r="K2050" s="411">
        <v>1</v>
      </c>
      <c r="L2050" s="411">
        <v>12</v>
      </c>
      <c r="M2050" s="425">
        <v>39600</v>
      </c>
      <c r="N2050" s="411"/>
      <c r="O2050" s="411"/>
      <c r="P2050" s="411"/>
    </row>
    <row r="2051" spans="1:16" ht="24" x14ac:dyDescent="0.2">
      <c r="A2051" s="408" t="s">
        <v>4068</v>
      </c>
      <c r="B2051" s="408" t="s">
        <v>1112</v>
      </c>
      <c r="C2051" s="411" t="s">
        <v>3229</v>
      </c>
      <c r="D2051" s="408" t="s">
        <v>1060</v>
      </c>
      <c r="E2051" s="424">
        <v>3300</v>
      </c>
      <c r="F2051" s="408">
        <v>31044127</v>
      </c>
      <c r="G2051" s="408" t="s">
        <v>4113</v>
      </c>
      <c r="H2051" s="408" t="s">
        <v>1060</v>
      </c>
      <c r="I2051" s="408" t="s">
        <v>1034</v>
      </c>
      <c r="J2051" s="408" t="s">
        <v>1034</v>
      </c>
      <c r="K2051" s="411">
        <v>1</v>
      </c>
      <c r="L2051" s="411">
        <v>12</v>
      </c>
      <c r="M2051" s="425">
        <v>39600</v>
      </c>
      <c r="N2051" s="411"/>
      <c r="O2051" s="411"/>
      <c r="P2051" s="411"/>
    </row>
    <row r="2052" spans="1:16" ht="24" x14ac:dyDescent="0.2">
      <c r="A2052" s="408" t="s">
        <v>4068</v>
      </c>
      <c r="B2052" s="408" t="s">
        <v>1112</v>
      </c>
      <c r="C2052" s="411" t="s">
        <v>3229</v>
      </c>
      <c r="D2052" s="408" t="s">
        <v>825</v>
      </c>
      <c r="E2052" s="424">
        <v>3000</v>
      </c>
      <c r="F2052" s="408">
        <v>44058937</v>
      </c>
      <c r="G2052" s="408" t="s">
        <v>4114</v>
      </c>
      <c r="H2052" s="408" t="s">
        <v>825</v>
      </c>
      <c r="I2052" s="408" t="s">
        <v>1034</v>
      </c>
      <c r="J2052" s="408" t="s">
        <v>1034</v>
      </c>
      <c r="K2052" s="411">
        <v>1</v>
      </c>
      <c r="L2052" s="411">
        <v>12</v>
      </c>
      <c r="M2052" s="425">
        <v>36000</v>
      </c>
      <c r="N2052" s="411"/>
      <c r="O2052" s="411"/>
      <c r="P2052" s="411"/>
    </row>
    <row r="2053" spans="1:16" ht="24" x14ac:dyDescent="0.2">
      <c r="A2053" s="408" t="s">
        <v>4068</v>
      </c>
      <c r="B2053" s="408" t="s">
        <v>1112</v>
      </c>
      <c r="C2053" s="411" t="s">
        <v>3229</v>
      </c>
      <c r="D2053" s="408" t="s">
        <v>825</v>
      </c>
      <c r="E2053" s="424">
        <v>2200</v>
      </c>
      <c r="F2053" s="408">
        <v>31038266</v>
      </c>
      <c r="G2053" s="408" t="s">
        <v>4115</v>
      </c>
      <c r="H2053" s="408" t="s">
        <v>825</v>
      </c>
      <c r="I2053" s="408" t="s">
        <v>1034</v>
      </c>
      <c r="J2053" s="408" t="s">
        <v>1034</v>
      </c>
      <c r="K2053" s="411">
        <v>1</v>
      </c>
      <c r="L2053" s="411">
        <v>12</v>
      </c>
      <c r="M2053" s="425">
        <v>26400</v>
      </c>
      <c r="N2053" s="411"/>
      <c r="O2053" s="411"/>
      <c r="P2053" s="411"/>
    </row>
    <row r="2054" spans="1:16" ht="24" x14ac:dyDescent="0.2">
      <c r="A2054" s="408" t="s">
        <v>4068</v>
      </c>
      <c r="B2054" s="408" t="s">
        <v>1112</v>
      </c>
      <c r="C2054" s="411" t="s">
        <v>3229</v>
      </c>
      <c r="D2054" s="408" t="s">
        <v>4116</v>
      </c>
      <c r="E2054" s="424">
        <v>2600</v>
      </c>
      <c r="F2054" s="408">
        <v>46448802</v>
      </c>
      <c r="G2054" s="408" t="s">
        <v>4117</v>
      </c>
      <c r="H2054" s="408" t="s">
        <v>4116</v>
      </c>
      <c r="I2054" s="408" t="s">
        <v>1034</v>
      </c>
      <c r="J2054" s="408" t="s">
        <v>1034</v>
      </c>
      <c r="K2054" s="411">
        <v>1</v>
      </c>
      <c r="L2054" s="411">
        <v>12</v>
      </c>
      <c r="M2054" s="425">
        <v>31200</v>
      </c>
      <c r="N2054" s="411"/>
      <c r="O2054" s="411"/>
      <c r="P2054" s="411"/>
    </row>
    <row r="2055" spans="1:16" ht="24" x14ac:dyDescent="0.2">
      <c r="A2055" s="408" t="s">
        <v>4068</v>
      </c>
      <c r="B2055" s="408" t="s">
        <v>1112</v>
      </c>
      <c r="C2055" s="411" t="s">
        <v>3229</v>
      </c>
      <c r="D2055" s="408" t="s">
        <v>1154</v>
      </c>
      <c r="E2055" s="424">
        <v>2200</v>
      </c>
      <c r="F2055" s="408">
        <v>46746120</v>
      </c>
      <c r="G2055" s="408" t="s">
        <v>1013</v>
      </c>
      <c r="H2055" s="408" t="s">
        <v>1154</v>
      </c>
      <c r="I2055" s="408" t="s">
        <v>1034</v>
      </c>
      <c r="J2055" s="408" t="s">
        <v>1034</v>
      </c>
      <c r="K2055" s="411">
        <v>1</v>
      </c>
      <c r="L2055" s="411">
        <v>12</v>
      </c>
      <c r="M2055" s="425">
        <v>26400</v>
      </c>
      <c r="N2055" s="411"/>
      <c r="O2055" s="411"/>
      <c r="P2055" s="411"/>
    </row>
    <row r="2056" spans="1:16" ht="36" x14ac:dyDescent="0.2">
      <c r="A2056" s="408" t="s">
        <v>4068</v>
      </c>
      <c r="B2056" s="408" t="s">
        <v>1112</v>
      </c>
      <c r="C2056" s="411" t="s">
        <v>3229</v>
      </c>
      <c r="D2056" s="408" t="s">
        <v>2871</v>
      </c>
      <c r="E2056" s="424">
        <v>2200</v>
      </c>
      <c r="F2056" s="408">
        <v>44727403</v>
      </c>
      <c r="G2056" s="408" t="s">
        <v>4118</v>
      </c>
      <c r="H2056" s="408" t="s">
        <v>2871</v>
      </c>
      <c r="I2056" s="408" t="s">
        <v>1034</v>
      </c>
      <c r="J2056" s="408" t="s">
        <v>1034</v>
      </c>
      <c r="K2056" s="411">
        <v>1</v>
      </c>
      <c r="L2056" s="411">
        <v>12</v>
      </c>
      <c r="M2056" s="425">
        <v>26400</v>
      </c>
      <c r="N2056" s="411"/>
      <c r="O2056" s="411"/>
      <c r="P2056" s="411"/>
    </row>
    <row r="2057" spans="1:16" ht="24" x14ac:dyDescent="0.2">
      <c r="A2057" s="408" t="s">
        <v>4068</v>
      </c>
      <c r="B2057" s="408" t="s">
        <v>1112</v>
      </c>
      <c r="C2057" s="411" t="s">
        <v>3229</v>
      </c>
      <c r="D2057" s="408" t="s">
        <v>844</v>
      </c>
      <c r="E2057" s="424">
        <v>3800</v>
      </c>
      <c r="F2057" s="408">
        <v>46081904</v>
      </c>
      <c r="G2057" s="408" t="s">
        <v>3426</v>
      </c>
      <c r="H2057" s="408" t="s">
        <v>844</v>
      </c>
      <c r="I2057" s="408" t="s">
        <v>1034</v>
      </c>
      <c r="J2057" s="408" t="s">
        <v>1034</v>
      </c>
      <c r="K2057" s="411">
        <v>1</v>
      </c>
      <c r="L2057" s="411">
        <v>12</v>
      </c>
      <c r="M2057" s="425">
        <v>45600</v>
      </c>
      <c r="N2057" s="411"/>
      <c r="O2057" s="411"/>
      <c r="P2057" s="411"/>
    </row>
    <row r="2058" spans="1:16" ht="24" x14ac:dyDescent="0.2">
      <c r="A2058" s="408" t="s">
        <v>4068</v>
      </c>
      <c r="B2058" s="408" t="s">
        <v>1112</v>
      </c>
      <c r="C2058" s="411" t="s">
        <v>3229</v>
      </c>
      <c r="D2058" s="408" t="s">
        <v>844</v>
      </c>
      <c r="E2058" s="424">
        <v>3800</v>
      </c>
      <c r="F2058" s="408">
        <v>1281330</v>
      </c>
      <c r="G2058" s="408" t="s">
        <v>4119</v>
      </c>
      <c r="H2058" s="408" t="s">
        <v>844</v>
      </c>
      <c r="I2058" s="408" t="s">
        <v>1034</v>
      </c>
      <c r="J2058" s="408" t="s">
        <v>1034</v>
      </c>
      <c r="K2058" s="411">
        <v>1</v>
      </c>
      <c r="L2058" s="411">
        <v>12</v>
      </c>
      <c r="M2058" s="425">
        <v>45600</v>
      </c>
      <c r="N2058" s="411"/>
      <c r="O2058" s="411"/>
      <c r="P2058" s="411"/>
    </row>
    <row r="2059" spans="1:16" ht="24" x14ac:dyDescent="0.2">
      <c r="A2059" s="408" t="s">
        <v>4068</v>
      </c>
      <c r="B2059" s="408" t="s">
        <v>1112</v>
      </c>
      <c r="C2059" s="411" t="s">
        <v>3229</v>
      </c>
      <c r="D2059" s="408" t="s">
        <v>4120</v>
      </c>
      <c r="E2059" s="424">
        <v>2200</v>
      </c>
      <c r="F2059" s="408">
        <v>70017715</v>
      </c>
      <c r="G2059" s="408" t="s">
        <v>4121</v>
      </c>
      <c r="H2059" s="408" t="s">
        <v>4120</v>
      </c>
      <c r="I2059" s="408" t="s">
        <v>1034</v>
      </c>
      <c r="J2059" s="408" t="s">
        <v>1034</v>
      </c>
      <c r="K2059" s="411">
        <v>1</v>
      </c>
      <c r="L2059" s="411">
        <v>12</v>
      </c>
      <c r="M2059" s="425">
        <v>26400</v>
      </c>
      <c r="N2059" s="411"/>
      <c r="O2059" s="411"/>
      <c r="P2059" s="411"/>
    </row>
    <row r="2060" spans="1:16" ht="24" x14ac:dyDescent="0.2">
      <c r="A2060" s="408" t="s">
        <v>4068</v>
      </c>
      <c r="B2060" s="408" t="s">
        <v>1112</v>
      </c>
      <c r="C2060" s="411" t="s">
        <v>3229</v>
      </c>
      <c r="D2060" s="408" t="s">
        <v>4120</v>
      </c>
      <c r="E2060" s="424">
        <v>2600</v>
      </c>
      <c r="F2060" s="408">
        <v>70304776</v>
      </c>
      <c r="G2060" s="408" t="s">
        <v>4122</v>
      </c>
      <c r="H2060" s="408" t="s">
        <v>4120</v>
      </c>
      <c r="I2060" s="408" t="s">
        <v>1034</v>
      </c>
      <c r="J2060" s="408" t="s">
        <v>1034</v>
      </c>
      <c r="K2060" s="411">
        <v>1</v>
      </c>
      <c r="L2060" s="411">
        <v>12</v>
      </c>
      <c r="M2060" s="425">
        <v>31200</v>
      </c>
      <c r="N2060" s="411"/>
      <c r="O2060" s="411"/>
      <c r="P2060" s="411"/>
    </row>
    <row r="2061" spans="1:16" ht="24" x14ac:dyDescent="0.2">
      <c r="A2061" s="408" t="s">
        <v>4068</v>
      </c>
      <c r="B2061" s="408" t="s">
        <v>1112</v>
      </c>
      <c r="C2061" s="411" t="s">
        <v>3229</v>
      </c>
      <c r="D2061" s="408" t="s">
        <v>1145</v>
      </c>
      <c r="E2061" s="424">
        <v>2200</v>
      </c>
      <c r="F2061" s="408">
        <v>41236487</v>
      </c>
      <c r="G2061" s="408" t="s">
        <v>4123</v>
      </c>
      <c r="H2061" s="408" t="s">
        <v>1145</v>
      </c>
      <c r="I2061" s="408" t="s">
        <v>1034</v>
      </c>
      <c r="J2061" s="408" t="s">
        <v>1034</v>
      </c>
      <c r="K2061" s="411">
        <v>1</v>
      </c>
      <c r="L2061" s="411">
        <v>12</v>
      </c>
      <c r="M2061" s="425">
        <v>26400</v>
      </c>
      <c r="N2061" s="411"/>
      <c r="O2061" s="411"/>
      <c r="P2061" s="411"/>
    </row>
    <row r="2062" spans="1:16" ht="24" x14ac:dyDescent="0.2">
      <c r="A2062" s="408" t="s">
        <v>4068</v>
      </c>
      <c r="B2062" s="408" t="s">
        <v>1112</v>
      </c>
      <c r="C2062" s="411" t="s">
        <v>3229</v>
      </c>
      <c r="D2062" s="408" t="s">
        <v>1154</v>
      </c>
      <c r="E2062" s="424">
        <v>2200</v>
      </c>
      <c r="F2062" s="408">
        <v>46223036</v>
      </c>
      <c r="G2062" s="408" t="s">
        <v>4124</v>
      </c>
      <c r="H2062" s="408" t="s">
        <v>1154</v>
      </c>
      <c r="I2062" s="408" t="s">
        <v>1034</v>
      </c>
      <c r="J2062" s="408" t="s">
        <v>1034</v>
      </c>
      <c r="K2062" s="411">
        <v>1</v>
      </c>
      <c r="L2062" s="411">
        <v>12</v>
      </c>
      <c r="M2062" s="425">
        <v>26400</v>
      </c>
      <c r="N2062" s="411"/>
      <c r="O2062" s="411"/>
      <c r="P2062" s="411"/>
    </row>
    <row r="2063" spans="1:16" ht="24" x14ac:dyDescent="0.2">
      <c r="A2063" s="408" t="s">
        <v>4068</v>
      </c>
      <c r="B2063" s="408" t="s">
        <v>1112</v>
      </c>
      <c r="C2063" s="411" t="s">
        <v>3229</v>
      </c>
      <c r="D2063" s="408" t="s">
        <v>1154</v>
      </c>
      <c r="E2063" s="424">
        <v>2200</v>
      </c>
      <c r="F2063" s="408">
        <v>44009497</v>
      </c>
      <c r="G2063" s="408" t="s">
        <v>4125</v>
      </c>
      <c r="H2063" s="408" t="s">
        <v>1154</v>
      </c>
      <c r="I2063" s="408" t="s">
        <v>1034</v>
      </c>
      <c r="J2063" s="408" t="s">
        <v>1034</v>
      </c>
      <c r="K2063" s="411">
        <v>1</v>
      </c>
      <c r="L2063" s="411">
        <v>12</v>
      </c>
      <c r="M2063" s="425">
        <v>26400</v>
      </c>
      <c r="N2063" s="411"/>
      <c r="O2063" s="411"/>
      <c r="P2063" s="411"/>
    </row>
    <row r="2064" spans="1:16" ht="24" x14ac:dyDescent="0.2">
      <c r="A2064" s="408" t="s">
        <v>4068</v>
      </c>
      <c r="B2064" s="408" t="s">
        <v>1112</v>
      </c>
      <c r="C2064" s="411" t="s">
        <v>3229</v>
      </c>
      <c r="D2064" s="408" t="s">
        <v>2871</v>
      </c>
      <c r="E2064" s="424">
        <v>2200</v>
      </c>
      <c r="F2064" s="408">
        <v>46312061</v>
      </c>
      <c r="G2064" s="408" t="s">
        <v>4126</v>
      </c>
      <c r="H2064" s="408" t="s">
        <v>2871</v>
      </c>
      <c r="I2064" s="408" t="s">
        <v>1034</v>
      </c>
      <c r="J2064" s="408" t="s">
        <v>1034</v>
      </c>
      <c r="K2064" s="411">
        <v>1</v>
      </c>
      <c r="L2064" s="411">
        <v>12</v>
      </c>
      <c r="M2064" s="425">
        <v>26400</v>
      </c>
      <c r="N2064" s="411"/>
      <c r="O2064" s="411"/>
      <c r="P2064" s="411"/>
    </row>
    <row r="2065" spans="1:16" ht="24" x14ac:dyDescent="0.2">
      <c r="A2065" s="408" t="s">
        <v>4068</v>
      </c>
      <c r="B2065" s="408" t="s">
        <v>1112</v>
      </c>
      <c r="C2065" s="411" t="s">
        <v>3229</v>
      </c>
      <c r="D2065" s="408" t="s">
        <v>3359</v>
      </c>
      <c r="E2065" s="424">
        <v>2600</v>
      </c>
      <c r="F2065" s="408">
        <v>42561345</v>
      </c>
      <c r="G2065" s="408" t="s">
        <v>4127</v>
      </c>
      <c r="H2065" s="408" t="s">
        <v>3359</v>
      </c>
      <c r="I2065" s="408" t="s">
        <v>1034</v>
      </c>
      <c r="J2065" s="408" t="s">
        <v>1034</v>
      </c>
      <c r="K2065" s="411">
        <v>1</v>
      </c>
      <c r="L2065" s="411">
        <v>12</v>
      </c>
      <c r="M2065" s="425">
        <v>31200</v>
      </c>
      <c r="N2065" s="411"/>
      <c r="O2065" s="411"/>
      <c r="P2065" s="411"/>
    </row>
    <row r="2066" spans="1:16" ht="24" x14ac:dyDescent="0.2">
      <c r="A2066" s="408" t="s">
        <v>4068</v>
      </c>
      <c r="B2066" s="408" t="s">
        <v>1112</v>
      </c>
      <c r="C2066" s="411" t="s">
        <v>3229</v>
      </c>
      <c r="D2066" s="408" t="s">
        <v>2871</v>
      </c>
      <c r="E2066" s="424">
        <v>2200</v>
      </c>
      <c r="F2066" s="408">
        <v>70186876</v>
      </c>
      <c r="G2066" s="408" t="s">
        <v>4128</v>
      </c>
      <c r="H2066" s="408" t="s">
        <v>2871</v>
      </c>
      <c r="I2066" s="408" t="s">
        <v>1034</v>
      </c>
      <c r="J2066" s="408" t="s">
        <v>1034</v>
      </c>
      <c r="K2066" s="411">
        <v>1</v>
      </c>
      <c r="L2066" s="411">
        <v>12</v>
      </c>
      <c r="M2066" s="425">
        <v>26400</v>
      </c>
      <c r="N2066" s="411"/>
      <c r="O2066" s="411"/>
      <c r="P2066" s="411"/>
    </row>
    <row r="2067" spans="1:16" ht="24" x14ac:dyDescent="0.2">
      <c r="A2067" s="408" t="s">
        <v>4068</v>
      </c>
      <c r="B2067" s="408" t="s">
        <v>1112</v>
      </c>
      <c r="C2067" s="411" t="s">
        <v>3229</v>
      </c>
      <c r="D2067" s="408" t="s">
        <v>844</v>
      </c>
      <c r="E2067" s="424">
        <v>3800</v>
      </c>
      <c r="F2067" s="408">
        <v>45352097</v>
      </c>
      <c r="G2067" s="408" t="s">
        <v>4129</v>
      </c>
      <c r="H2067" s="408" t="s">
        <v>844</v>
      </c>
      <c r="I2067" s="408" t="s">
        <v>1034</v>
      </c>
      <c r="J2067" s="408" t="s">
        <v>1034</v>
      </c>
      <c r="K2067" s="411">
        <v>1</v>
      </c>
      <c r="L2067" s="411">
        <v>12</v>
      </c>
      <c r="M2067" s="425">
        <v>45600</v>
      </c>
      <c r="N2067" s="411"/>
      <c r="O2067" s="411"/>
      <c r="P2067" s="411"/>
    </row>
    <row r="2068" spans="1:16" ht="24" x14ac:dyDescent="0.2">
      <c r="A2068" s="408" t="s">
        <v>4068</v>
      </c>
      <c r="B2068" s="408" t="s">
        <v>1112</v>
      </c>
      <c r="C2068" s="411" t="s">
        <v>3229</v>
      </c>
      <c r="D2068" s="408" t="s">
        <v>844</v>
      </c>
      <c r="E2068" s="424">
        <v>3800</v>
      </c>
      <c r="F2068" s="408">
        <v>48806864</v>
      </c>
      <c r="G2068" s="408" t="s">
        <v>4130</v>
      </c>
      <c r="H2068" s="408" t="s">
        <v>844</v>
      </c>
      <c r="I2068" s="408" t="s">
        <v>1034</v>
      </c>
      <c r="J2068" s="408" t="s">
        <v>1034</v>
      </c>
      <c r="K2068" s="411">
        <v>1</v>
      </c>
      <c r="L2068" s="411">
        <v>12</v>
      </c>
      <c r="M2068" s="425">
        <v>45600</v>
      </c>
      <c r="N2068" s="411"/>
      <c r="O2068" s="411"/>
      <c r="P2068" s="411"/>
    </row>
    <row r="2069" spans="1:16" ht="36" x14ac:dyDescent="0.2">
      <c r="A2069" s="408" t="s">
        <v>4068</v>
      </c>
      <c r="B2069" s="408" t="s">
        <v>1112</v>
      </c>
      <c r="C2069" s="411" t="s">
        <v>3229</v>
      </c>
      <c r="D2069" s="408" t="s">
        <v>844</v>
      </c>
      <c r="E2069" s="424">
        <v>3800</v>
      </c>
      <c r="F2069" s="408">
        <v>44614744</v>
      </c>
      <c r="G2069" s="408" t="s">
        <v>4131</v>
      </c>
      <c r="H2069" s="408" t="s">
        <v>844</v>
      </c>
      <c r="I2069" s="408" t="s">
        <v>1034</v>
      </c>
      <c r="J2069" s="408" t="s">
        <v>1034</v>
      </c>
      <c r="K2069" s="411">
        <v>1</v>
      </c>
      <c r="L2069" s="411">
        <v>12</v>
      </c>
      <c r="M2069" s="425">
        <v>45600</v>
      </c>
      <c r="N2069" s="411"/>
      <c r="O2069" s="411"/>
      <c r="P2069" s="411"/>
    </row>
    <row r="2070" spans="1:16" ht="24" x14ac:dyDescent="0.2">
      <c r="A2070" s="408" t="s">
        <v>4068</v>
      </c>
      <c r="B2070" s="408" t="s">
        <v>1112</v>
      </c>
      <c r="C2070" s="411" t="s">
        <v>3229</v>
      </c>
      <c r="D2070" s="408" t="s">
        <v>2871</v>
      </c>
      <c r="E2070" s="424">
        <v>2200</v>
      </c>
      <c r="F2070" s="408">
        <v>45103681</v>
      </c>
      <c r="G2070" s="408" t="s">
        <v>4132</v>
      </c>
      <c r="H2070" s="408" t="s">
        <v>2871</v>
      </c>
      <c r="I2070" s="408" t="s">
        <v>1034</v>
      </c>
      <c r="J2070" s="408" t="s">
        <v>1034</v>
      </c>
      <c r="K2070" s="411">
        <v>1</v>
      </c>
      <c r="L2070" s="411">
        <v>12</v>
      </c>
      <c r="M2070" s="425">
        <v>26400</v>
      </c>
      <c r="N2070" s="411"/>
      <c r="O2070" s="411"/>
      <c r="P2070" s="411"/>
    </row>
    <row r="2071" spans="1:16" ht="24" x14ac:dyDescent="0.2">
      <c r="A2071" s="408" t="s">
        <v>4068</v>
      </c>
      <c r="B2071" s="408" t="s">
        <v>1112</v>
      </c>
      <c r="C2071" s="411" t="s">
        <v>3229</v>
      </c>
      <c r="D2071" s="408" t="s">
        <v>2871</v>
      </c>
      <c r="E2071" s="424">
        <v>2200</v>
      </c>
      <c r="F2071" s="408">
        <v>44841897</v>
      </c>
      <c r="G2071" s="408" t="s">
        <v>4133</v>
      </c>
      <c r="H2071" s="408" t="s">
        <v>2871</v>
      </c>
      <c r="I2071" s="408" t="s">
        <v>1034</v>
      </c>
      <c r="J2071" s="408" t="s">
        <v>1034</v>
      </c>
      <c r="K2071" s="411">
        <v>1</v>
      </c>
      <c r="L2071" s="411">
        <v>12</v>
      </c>
      <c r="M2071" s="425">
        <v>26400</v>
      </c>
      <c r="N2071" s="411"/>
      <c r="O2071" s="411"/>
      <c r="P2071" s="411"/>
    </row>
    <row r="2072" spans="1:16" ht="24" x14ac:dyDescent="0.2">
      <c r="A2072" s="408" t="s">
        <v>4068</v>
      </c>
      <c r="B2072" s="408" t="s">
        <v>1112</v>
      </c>
      <c r="C2072" s="411" t="s">
        <v>3229</v>
      </c>
      <c r="D2072" s="408" t="s">
        <v>1154</v>
      </c>
      <c r="E2072" s="424">
        <v>2200</v>
      </c>
      <c r="F2072" s="408">
        <v>46776441</v>
      </c>
      <c r="G2072" s="408" t="s">
        <v>4134</v>
      </c>
      <c r="H2072" s="408" t="s">
        <v>1154</v>
      </c>
      <c r="I2072" s="408" t="s">
        <v>1034</v>
      </c>
      <c r="J2072" s="408" t="s">
        <v>1034</v>
      </c>
      <c r="K2072" s="411">
        <v>1</v>
      </c>
      <c r="L2072" s="411">
        <v>12</v>
      </c>
      <c r="M2072" s="425">
        <v>26400</v>
      </c>
      <c r="N2072" s="411"/>
      <c r="O2072" s="411"/>
      <c r="P2072" s="411"/>
    </row>
    <row r="2073" spans="1:16" ht="24" x14ac:dyDescent="0.2">
      <c r="A2073" s="408" t="s">
        <v>4068</v>
      </c>
      <c r="B2073" s="408" t="s">
        <v>1112</v>
      </c>
      <c r="C2073" s="411" t="s">
        <v>3229</v>
      </c>
      <c r="D2073" s="408" t="s">
        <v>1154</v>
      </c>
      <c r="E2073" s="424">
        <v>2200</v>
      </c>
      <c r="F2073" s="408">
        <v>25780966</v>
      </c>
      <c r="G2073" s="408" t="s">
        <v>4135</v>
      </c>
      <c r="H2073" s="408" t="s">
        <v>1154</v>
      </c>
      <c r="I2073" s="408" t="s">
        <v>1034</v>
      </c>
      <c r="J2073" s="408" t="s">
        <v>1034</v>
      </c>
      <c r="K2073" s="411">
        <v>1</v>
      </c>
      <c r="L2073" s="411">
        <v>12</v>
      </c>
      <c r="M2073" s="425">
        <v>26400</v>
      </c>
      <c r="N2073" s="411"/>
      <c r="O2073" s="411"/>
      <c r="P2073" s="411"/>
    </row>
    <row r="2074" spans="1:16" ht="24" x14ac:dyDescent="0.2">
      <c r="A2074" s="408" t="s">
        <v>4068</v>
      </c>
      <c r="B2074" s="408" t="s">
        <v>1112</v>
      </c>
      <c r="C2074" s="411" t="s">
        <v>3229</v>
      </c>
      <c r="D2074" s="408" t="s">
        <v>844</v>
      </c>
      <c r="E2074" s="424">
        <v>3800</v>
      </c>
      <c r="F2074" s="408">
        <v>42966650</v>
      </c>
      <c r="G2074" s="408" t="s">
        <v>4136</v>
      </c>
      <c r="H2074" s="408" t="s">
        <v>844</v>
      </c>
      <c r="I2074" s="408" t="s">
        <v>1034</v>
      </c>
      <c r="J2074" s="408" t="s">
        <v>1034</v>
      </c>
      <c r="K2074" s="411">
        <v>1</v>
      </c>
      <c r="L2074" s="411">
        <v>12</v>
      </c>
      <c r="M2074" s="425">
        <v>45600</v>
      </c>
      <c r="N2074" s="411"/>
      <c r="O2074" s="411"/>
      <c r="P2074" s="411"/>
    </row>
    <row r="2075" spans="1:16" ht="24" x14ac:dyDescent="0.2">
      <c r="A2075" s="408" t="s">
        <v>4068</v>
      </c>
      <c r="B2075" s="408" t="s">
        <v>1112</v>
      </c>
      <c r="C2075" s="411" t="s">
        <v>3229</v>
      </c>
      <c r="D2075" s="408" t="s">
        <v>1129</v>
      </c>
      <c r="E2075" s="424">
        <v>1600</v>
      </c>
      <c r="F2075" s="408">
        <v>71412197</v>
      </c>
      <c r="G2075" s="408" t="s">
        <v>4137</v>
      </c>
      <c r="H2075" s="408" t="s">
        <v>1129</v>
      </c>
      <c r="I2075" s="408" t="s">
        <v>870</v>
      </c>
      <c r="J2075" s="408" t="s">
        <v>870</v>
      </c>
      <c r="K2075" s="411">
        <v>1</v>
      </c>
      <c r="L2075" s="411">
        <v>12</v>
      </c>
      <c r="M2075" s="425">
        <v>19200</v>
      </c>
      <c r="N2075" s="411"/>
      <c r="O2075" s="411"/>
      <c r="P2075" s="411"/>
    </row>
    <row r="2076" spans="1:16" ht="36" x14ac:dyDescent="0.2">
      <c r="A2076" s="408" t="s">
        <v>4068</v>
      </c>
      <c r="B2076" s="408" t="s">
        <v>1112</v>
      </c>
      <c r="C2076" s="411" t="s">
        <v>3229</v>
      </c>
      <c r="D2076" s="408" t="s">
        <v>1060</v>
      </c>
      <c r="E2076" s="424">
        <v>3500</v>
      </c>
      <c r="F2076" s="408">
        <v>31342003</v>
      </c>
      <c r="G2076" s="408" t="s">
        <v>4138</v>
      </c>
      <c r="H2076" s="408" t="s">
        <v>1060</v>
      </c>
      <c r="I2076" s="408" t="s">
        <v>1034</v>
      </c>
      <c r="J2076" s="408" t="s">
        <v>1034</v>
      </c>
      <c r="K2076" s="411">
        <v>1</v>
      </c>
      <c r="L2076" s="411">
        <v>12</v>
      </c>
      <c r="M2076" s="425">
        <v>42000</v>
      </c>
      <c r="N2076" s="411"/>
      <c r="O2076" s="411"/>
      <c r="P2076" s="411"/>
    </row>
    <row r="2077" spans="1:16" ht="24" x14ac:dyDescent="0.2">
      <c r="A2077" s="408" t="s">
        <v>4068</v>
      </c>
      <c r="B2077" s="408" t="s">
        <v>1112</v>
      </c>
      <c r="C2077" s="411" t="s">
        <v>3229</v>
      </c>
      <c r="D2077" s="408" t="s">
        <v>844</v>
      </c>
      <c r="E2077" s="424">
        <v>3800</v>
      </c>
      <c r="F2077" s="408">
        <v>40518211</v>
      </c>
      <c r="G2077" s="408" t="s">
        <v>4139</v>
      </c>
      <c r="H2077" s="408" t="s">
        <v>844</v>
      </c>
      <c r="I2077" s="408" t="s">
        <v>1034</v>
      </c>
      <c r="J2077" s="408" t="s">
        <v>1034</v>
      </c>
      <c r="K2077" s="411">
        <v>1</v>
      </c>
      <c r="L2077" s="411">
        <v>12</v>
      </c>
      <c r="M2077" s="425">
        <v>45600</v>
      </c>
      <c r="N2077" s="411"/>
      <c r="O2077" s="411"/>
      <c r="P2077" s="411"/>
    </row>
    <row r="2078" spans="1:16" ht="36" x14ac:dyDescent="0.2">
      <c r="A2078" s="408" t="s">
        <v>4068</v>
      </c>
      <c r="B2078" s="408" t="s">
        <v>1112</v>
      </c>
      <c r="C2078" s="411" t="s">
        <v>3229</v>
      </c>
      <c r="D2078" s="408" t="s">
        <v>4140</v>
      </c>
      <c r="E2078" s="424">
        <v>2600</v>
      </c>
      <c r="F2078" s="408">
        <v>41908136</v>
      </c>
      <c r="G2078" s="408" t="s">
        <v>4141</v>
      </c>
      <c r="H2078" s="408" t="s">
        <v>4140</v>
      </c>
      <c r="I2078" s="408" t="s">
        <v>1034</v>
      </c>
      <c r="J2078" s="408" t="s">
        <v>1034</v>
      </c>
      <c r="K2078" s="411">
        <v>1</v>
      </c>
      <c r="L2078" s="411">
        <v>12</v>
      </c>
      <c r="M2078" s="425">
        <v>31200</v>
      </c>
      <c r="N2078" s="411"/>
      <c r="O2078" s="411"/>
      <c r="P2078" s="411"/>
    </row>
    <row r="2079" spans="1:16" ht="24" x14ac:dyDescent="0.2">
      <c r="A2079" s="408" t="s">
        <v>4068</v>
      </c>
      <c r="B2079" s="408" t="s">
        <v>1112</v>
      </c>
      <c r="C2079" s="411" t="s">
        <v>3229</v>
      </c>
      <c r="D2079" s="408" t="s">
        <v>844</v>
      </c>
      <c r="E2079" s="424">
        <v>3800</v>
      </c>
      <c r="F2079" s="408">
        <v>70748928</v>
      </c>
      <c r="G2079" s="408" t="s">
        <v>3452</v>
      </c>
      <c r="H2079" s="408" t="s">
        <v>844</v>
      </c>
      <c r="I2079" s="408" t="s">
        <v>1034</v>
      </c>
      <c r="J2079" s="408" t="s">
        <v>1034</v>
      </c>
      <c r="K2079" s="411">
        <v>1</v>
      </c>
      <c r="L2079" s="411">
        <v>12</v>
      </c>
      <c r="M2079" s="425">
        <v>45600</v>
      </c>
      <c r="N2079" s="411"/>
      <c r="O2079" s="411"/>
      <c r="P2079" s="411"/>
    </row>
    <row r="2080" spans="1:16" ht="24" x14ac:dyDescent="0.2">
      <c r="A2080" s="408" t="s">
        <v>4068</v>
      </c>
      <c r="B2080" s="408" t="s">
        <v>1112</v>
      </c>
      <c r="C2080" s="411" t="s">
        <v>3229</v>
      </c>
      <c r="D2080" s="408" t="s">
        <v>1577</v>
      </c>
      <c r="E2080" s="424">
        <v>2600</v>
      </c>
      <c r="F2080" s="408">
        <v>31040728</v>
      </c>
      <c r="G2080" s="408" t="s">
        <v>4045</v>
      </c>
      <c r="H2080" s="408" t="s">
        <v>1577</v>
      </c>
      <c r="I2080" s="408" t="s">
        <v>1034</v>
      </c>
      <c r="J2080" s="408" t="s">
        <v>1034</v>
      </c>
      <c r="K2080" s="411">
        <v>1</v>
      </c>
      <c r="L2080" s="411">
        <v>12</v>
      </c>
      <c r="M2080" s="425">
        <v>31200</v>
      </c>
      <c r="N2080" s="411"/>
      <c r="O2080" s="411"/>
      <c r="P2080" s="411"/>
    </row>
    <row r="2081" spans="1:16" ht="24" x14ac:dyDescent="0.2">
      <c r="A2081" s="408" t="s">
        <v>4068</v>
      </c>
      <c r="B2081" s="408" t="s">
        <v>1112</v>
      </c>
      <c r="C2081" s="411" t="s">
        <v>3229</v>
      </c>
      <c r="D2081" s="408" t="s">
        <v>4069</v>
      </c>
      <c r="E2081" s="424">
        <v>1600</v>
      </c>
      <c r="F2081" s="408">
        <v>43293086</v>
      </c>
      <c r="G2081" s="408" t="s">
        <v>4070</v>
      </c>
      <c r="H2081" s="408" t="s">
        <v>4069</v>
      </c>
      <c r="I2081" s="408" t="s">
        <v>870</v>
      </c>
      <c r="J2081" s="408" t="s">
        <v>870</v>
      </c>
      <c r="K2081" s="515"/>
      <c r="L2081" s="515"/>
      <c r="M2081" s="515"/>
      <c r="N2081" s="515">
        <v>1</v>
      </c>
      <c r="O2081" s="515">
        <v>6</v>
      </c>
      <c r="P2081" s="425">
        <v>14400</v>
      </c>
    </row>
    <row r="2082" spans="1:16" ht="24" x14ac:dyDescent="0.2">
      <c r="A2082" s="408" t="s">
        <v>4068</v>
      </c>
      <c r="B2082" s="408" t="s">
        <v>1112</v>
      </c>
      <c r="C2082" s="411" t="s">
        <v>3229</v>
      </c>
      <c r="D2082" s="408" t="s">
        <v>4069</v>
      </c>
      <c r="E2082" s="424">
        <v>1600</v>
      </c>
      <c r="F2082" s="408">
        <v>45871638</v>
      </c>
      <c r="G2082" s="408" t="s">
        <v>4071</v>
      </c>
      <c r="H2082" s="408" t="s">
        <v>4069</v>
      </c>
      <c r="I2082" s="408" t="s">
        <v>870</v>
      </c>
      <c r="J2082" s="408" t="s">
        <v>870</v>
      </c>
      <c r="K2082" s="515"/>
      <c r="L2082" s="515"/>
      <c r="M2082" s="515"/>
      <c r="N2082" s="515">
        <v>1</v>
      </c>
      <c r="O2082" s="515">
        <v>6</v>
      </c>
      <c r="P2082" s="425">
        <v>14400</v>
      </c>
    </row>
    <row r="2083" spans="1:16" ht="24" x14ac:dyDescent="0.2">
      <c r="A2083" s="408" t="s">
        <v>4068</v>
      </c>
      <c r="B2083" s="408" t="s">
        <v>1112</v>
      </c>
      <c r="C2083" s="411" t="s">
        <v>3229</v>
      </c>
      <c r="D2083" s="408" t="s">
        <v>4072</v>
      </c>
      <c r="E2083" s="424">
        <v>1300</v>
      </c>
      <c r="F2083" s="408">
        <v>31042185</v>
      </c>
      <c r="G2083" s="408" t="s">
        <v>4073</v>
      </c>
      <c r="H2083" s="408" t="s">
        <v>4072</v>
      </c>
      <c r="I2083" s="408" t="s">
        <v>870</v>
      </c>
      <c r="J2083" s="408" t="s">
        <v>870</v>
      </c>
      <c r="K2083" s="515"/>
      <c r="L2083" s="515"/>
      <c r="M2083" s="515"/>
      <c r="N2083" s="515">
        <v>1</v>
      </c>
      <c r="O2083" s="515">
        <v>6</v>
      </c>
      <c r="P2083" s="425">
        <v>11700</v>
      </c>
    </row>
    <row r="2084" spans="1:16" ht="24" x14ac:dyDescent="0.2">
      <c r="A2084" s="408" t="s">
        <v>4068</v>
      </c>
      <c r="B2084" s="408" t="s">
        <v>1112</v>
      </c>
      <c r="C2084" s="411" t="s">
        <v>3229</v>
      </c>
      <c r="D2084" s="408" t="s">
        <v>4072</v>
      </c>
      <c r="E2084" s="424">
        <v>1300</v>
      </c>
      <c r="F2084" s="408">
        <v>46616333</v>
      </c>
      <c r="G2084" s="408" t="s">
        <v>4074</v>
      </c>
      <c r="H2084" s="408" t="s">
        <v>4072</v>
      </c>
      <c r="I2084" s="408" t="s">
        <v>870</v>
      </c>
      <c r="J2084" s="408" t="s">
        <v>870</v>
      </c>
      <c r="K2084" s="515"/>
      <c r="L2084" s="515"/>
      <c r="M2084" s="515"/>
      <c r="N2084" s="515">
        <v>1</v>
      </c>
      <c r="O2084" s="515">
        <v>6</v>
      </c>
      <c r="P2084" s="425">
        <v>11700</v>
      </c>
    </row>
    <row r="2085" spans="1:16" ht="24" x14ac:dyDescent="0.2">
      <c r="A2085" s="408" t="s">
        <v>4068</v>
      </c>
      <c r="B2085" s="408" t="s">
        <v>1112</v>
      </c>
      <c r="C2085" s="411" t="s">
        <v>3229</v>
      </c>
      <c r="D2085" s="408" t="s">
        <v>4072</v>
      </c>
      <c r="E2085" s="424">
        <v>1300</v>
      </c>
      <c r="F2085" s="408">
        <v>8854899</v>
      </c>
      <c r="G2085" s="408" t="s">
        <v>4075</v>
      </c>
      <c r="H2085" s="408" t="s">
        <v>4072</v>
      </c>
      <c r="I2085" s="408" t="s">
        <v>870</v>
      </c>
      <c r="J2085" s="408" t="s">
        <v>870</v>
      </c>
      <c r="K2085" s="515"/>
      <c r="L2085" s="515"/>
      <c r="M2085" s="515"/>
      <c r="N2085" s="515">
        <v>1</v>
      </c>
      <c r="O2085" s="515">
        <v>6</v>
      </c>
      <c r="P2085" s="425">
        <v>11700</v>
      </c>
    </row>
    <row r="2086" spans="1:16" ht="24" x14ac:dyDescent="0.2">
      <c r="A2086" s="408" t="s">
        <v>4068</v>
      </c>
      <c r="B2086" s="408" t="s">
        <v>1112</v>
      </c>
      <c r="C2086" s="411" t="s">
        <v>3229</v>
      </c>
      <c r="D2086" s="408" t="s">
        <v>925</v>
      </c>
      <c r="E2086" s="424">
        <v>1800</v>
      </c>
      <c r="F2086" s="408">
        <v>46245413</v>
      </c>
      <c r="G2086" s="408" t="s">
        <v>4076</v>
      </c>
      <c r="H2086" s="408" t="s">
        <v>925</v>
      </c>
      <c r="I2086" s="408" t="s">
        <v>1034</v>
      </c>
      <c r="J2086" s="408" t="s">
        <v>1034</v>
      </c>
      <c r="K2086" s="515"/>
      <c r="L2086" s="515"/>
      <c r="M2086" s="515"/>
      <c r="N2086" s="515">
        <v>1</v>
      </c>
      <c r="O2086" s="515">
        <v>6</v>
      </c>
      <c r="P2086" s="425">
        <v>16200</v>
      </c>
    </row>
    <row r="2087" spans="1:16" ht="24" x14ac:dyDescent="0.2">
      <c r="A2087" s="408" t="s">
        <v>4068</v>
      </c>
      <c r="B2087" s="408" t="s">
        <v>1112</v>
      </c>
      <c r="C2087" s="411" t="s">
        <v>3229</v>
      </c>
      <c r="D2087" s="408" t="s">
        <v>1060</v>
      </c>
      <c r="E2087" s="424">
        <v>4200</v>
      </c>
      <c r="F2087" s="408">
        <v>45880568</v>
      </c>
      <c r="G2087" s="408" t="s">
        <v>4077</v>
      </c>
      <c r="H2087" s="408" t="s">
        <v>1060</v>
      </c>
      <c r="I2087" s="408" t="s">
        <v>1034</v>
      </c>
      <c r="J2087" s="408" t="s">
        <v>1034</v>
      </c>
      <c r="K2087" s="515"/>
      <c r="L2087" s="515"/>
      <c r="M2087" s="515"/>
      <c r="N2087" s="515">
        <v>1</v>
      </c>
      <c r="O2087" s="515">
        <v>6</v>
      </c>
      <c r="P2087" s="425">
        <v>37800</v>
      </c>
    </row>
    <row r="2088" spans="1:16" ht="24" x14ac:dyDescent="0.2">
      <c r="A2088" s="408" t="s">
        <v>4068</v>
      </c>
      <c r="B2088" s="408" t="s">
        <v>1112</v>
      </c>
      <c r="C2088" s="411" t="s">
        <v>3229</v>
      </c>
      <c r="D2088" s="408" t="s">
        <v>1577</v>
      </c>
      <c r="E2088" s="424">
        <v>2200</v>
      </c>
      <c r="F2088" s="408">
        <v>76669414</v>
      </c>
      <c r="G2088" s="408" t="s">
        <v>4078</v>
      </c>
      <c r="H2088" s="408" t="s">
        <v>1577</v>
      </c>
      <c r="I2088" s="408" t="s">
        <v>1034</v>
      </c>
      <c r="J2088" s="408" t="s">
        <v>1034</v>
      </c>
      <c r="K2088" s="515"/>
      <c r="L2088" s="515"/>
      <c r="M2088" s="515"/>
      <c r="N2088" s="515">
        <v>1</v>
      </c>
      <c r="O2088" s="515">
        <v>6</v>
      </c>
      <c r="P2088" s="425">
        <v>19800</v>
      </c>
    </row>
    <row r="2089" spans="1:16" ht="24" x14ac:dyDescent="0.2">
      <c r="A2089" s="408" t="s">
        <v>4068</v>
      </c>
      <c r="B2089" s="408" t="s">
        <v>1112</v>
      </c>
      <c r="C2089" s="411" t="s">
        <v>3229</v>
      </c>
      <c r="D2089" s="408" t="s">
        <v>1129</v>
      </c>
      <c r="E2089" s="424">
        <v>1600</v>
      </c>
      <c r="F2089" s="408">
        <v>10755569</v>
      </c>
      <c r="G2089" s="408" t="s">
        <v>4079</v>
      </c>
      <c r="H2089" s="408" t="s">
        <v>1129</v>
      </c>
      <c r="I2089" s="408" t="s">
        <v>870</v>
      </c>
      <c r="J2089" s="408" t="s">
        <v>870</v>
      </c>
      <c r="K2089" s="515"/>
      <c r="L2089" s="515"/>
      <c r="M2089" s="515"/>
      <c r="N2089" s="515">
        <v>1</v>
      </c>
      <c r="O2089" s="515">
        <v>6</v>
      </c>
      <c r="P2089" s="425">
        <v>14400</v>
      </c>
    </row>
    <row r="2090" spans="1:16" ht="36" x14ac:dyDescent="0.2">
      <c r="A2090" s="408" t="s">
        <v>4068</v>
      </c>
      <c r="B2090" s="408" t="s">
        <v>1112</v>
      </c>
      <c r="C2090" s="411" t="s">
        <v>3229</v>
      </c>
      <c r="D2090" s="408" t="s">
        <v>4072</v>
      </c>
      <c r="E2090" s="424">
        <v>1400</v>
      </c>
      <c r="F2090" s="408">
        <v>41616177</v>
      </c>
      <c r="G2090" s="408" t="s">
        <v>4080</v>
      </c>
      <c r="H2090" s="408" t="s">
        <v>4072</v>
      </c>
      <c r="I2090" s="408" t="s">
        <v>870</v>
      </c>
      <c r="J2090" s="408" t="s">
        <v>870</v>
      </c>
      <c r="K2090" s="515"/>
      <c r="L2090" s="515"/>
      <c r="M2090" s="515"/>
      <c r="N2090" s="515">
        <v>1</v>
      </c>
      <c r="O2090" s="515">
        <v>6</v>
      </c>
      <c r="P2090" s="425">
        <v>12600</v>
      </c>
    </row>
    <row r="2091" spans="1:16" ht="36" x14ac:dyDescent="0.2">
      <c r="A2091" s="408" t="s">
        <v>4068</v>
      </c>
      <c r="B2091" s="408" t="s">
        <v>1112</v>
      </c>
      <c r="C2091" s="411" t="s">
        <v>3229</v>
      </c>
      <c r="D2091" s="408" t="s">
        <v>4081</v>
      </c>
      <c r="E2091" s="424">
        <v>1500</v>
      </c>
      <c r="F2091" s="408">
        <v>42636908</v>
      </c>
      <c r="G2091" s="408" t="s">
        <v>4082</v>
      </c>
      <c r="H2091" s="408" t="s">
        <v>4081</v>
      </c>
      <c r="I2091" s="408" t="s">
        <v>870</v>
      </c>
      <c r="J2091" s="408" t="s">
        <v>870</v>
      </c>
      <c r="K2091" s="515"/>
      <c r="L2091" s="515"/>
      <c r="M2091" s="515"/>
      <c r="N2091" s="515">
        <v>1</v>
      </c>
      <c r="O2091" s="515">
        <v>6</v>
      </c>
      <c r="P2091" s="425">
        <v>13500</v>
      </c>
    </row>
    <row r="2092" spans="1:16" ht="36" x14ac:dyDescent="0.2">
      <c r="A2092" s="408" t="s">
        <v>4068</v>
      </c>
      <c r="B2092" s="408" t="s">
        <v>1112</v>
      </c>
      <c r="C2092" s="411" t="s">
        <v>3229</v>
      </c>
      <c r="D2092" s="408" t="s">
        <v>4083</v>
      </c>
      <c r="E2092" s="424">
        <v>2200</v>
      </c>
      <c r="F2092" s="408">
        <v>42742578</v>
      </c>
      <c r="G2092" s="408" t="s">
        <v>4084</v>
      </c>
      <c r="H2092" s="408" t="s">
        <v>4083</v>
      </c>
      <c r="I2092" s="408" t="s">
        <v>1034</v>
      </c>
      <c r="J2092" s="408" t="s">
        <v>1034</v>
      </c>
      <c r="K2092" s="515"/>
      <c r="L2092" s="515"/>
      <c r="M2092" s="515"/>
      <c r="N2092" s="515">
        <v>1</v>
      </c>
      <c r="O2092" s="515">
        <v>6</v>
      </c>
      <c r="P2092" s="425">
        <v>19800</v>
      </c>
    </row>
    <row r="2093" spans="1:16" ht="24" x14ac:dyDescent="0.2">
      <c r="A2093" s="408" t="s">
        <v>4068</v>
      </c>
      <c r="B2093" s="408" t="s">
        <v>1112</v>
      </c>
      <c r="C2093" s="411" t="s">
        <v>3229</v>
      </c>
      <c r="D2093" s="408" t="s">
        <v>4085</v>
      </c>
      <c r="E2093" s="424">
        <v>3800</v>
      </c>
      <c r="F2093" s="408">
        <v>42179053</v>
      </c>
      <c r="G2093" s="408" t="s">
        <v>4086</v>
      </c>
      <c r="H2093" s="408" t="s">
        <v>4085</v>
      </c>
      <c r="I2093" s="408" t="s">
        <v>1034</v>
      </c>
      <c r="J2093" s="408" t="s">
        <v>1034</v>
      </c>
      <c r="K2093" s="515"/>
      <c r="L2093" s="515"/>
      <c r="M2093" s="515"/>
      <c r="N2093" s="515">
        <v>1</v>
      </c>
      <c r="O2093" s="515">
        <v>6</v>
      </c>
      <c r="P2093" s="425">
        <v>34200</v>
      </c>
    </row>
    <row r="2094" spans="1:16" ht="24" x14ac:dyDescent="0.2">
      <c r="A2094" s="408" t="s">
        <v>4068</v>
      </c>
      <c r="B2094" s="408" t="s">
        <v>1112</v>
      </c>
      <c r="C2094" s="411" t="s">
        <v>3229</v>
      </c>
      <c r="D2094" s="408" t="s">
        <v>1129</v>
      </c>
      <c r="E2094" s="424">
        <v>1400</v>
      </c>
      <c r="F2094" s="408">
        <v>42900140</v>
      </c>
      <c r="G2094" s="408" t="s">
        <v>4087</v>
      </c>
      <c r="H2094" s="408" t="s">
        <v>1129</v>
      </c>
      <c r="I2094" s="408" t="s">
        <v>870</v>
      </c>
      <c r="J2094" s="408" t="s">
        <v>870</v>
      </c>
      <c r="K2094" s="515"/>
      <c r="L2094" s="515"/>
      <c r="M2094" s="515"/>
      <c r="N2094" s="515">
        <v>1</v>
      </c>
      <c r="O2094" s="515">
        <v>6</v>
      </c>
      <c r="P2094" s="425">
        <v>12600</v>
      </c>
    </row>
    <row r="2095" spans="1:16" ht="24" x14ac:dyDescent="0.2">
      <c r="A2095" s="408" t="s">
        <v>4068</v>
      </c>
      <c r="B2095" s="408" t="s">
        <v>1112</v>
      </c>
      <c r="C2095" s="411" t="s">
        <v>3229</v>
      </c>
      <c r="D2095" s="408" t="s">
        <v>2871</v>
      </c>
      <c r="E2095" s="424">
        <v>2200</v>
      </c>
      <c r="F2095" s="408">
        <v>44808895</v>
      </c>
      <c r="G2095" s="408" t="s">
        <v>4088</v>
      </c>
      <c r="H2095" s="408" t="s">
        <v>2871</v>
      </c>
      <c r="I2095" s="408" t="s">
        <v>1034</v>
      </c>
      <c r="J2095" s="408" t="s">
        <v>1034</v>
      </c>
      <c r="K2095" s="515"/>
      <c r="L2095" s="515"/>
      <c r="M2095" s="515"/>
      <c r="N2095" s="515">
        <v>1</v>
      </c>
      <c r="O2095" s="515">
        <v>6</v>
      </c>
      <c r="P2095" s="425">
        <v>19800</v>
      </c>
    </row>
    <row r="2096" spans="1:16" ht="24" x14ac:dyDescent="0.2">
      <c r="A2096" s="408" t="s">
        <v>4068</v>
      </c>
      <c r="B2096" s="408" t="s">
        <v>1112</v>
      </c>
      <c r="C2096" s="411" t="s">
        <v>3229</v>
      </c>
      <c r="D2096" s="408" t="s">
        <v>1129</v>
      </c>
      <c r="E2096" s="424">
        <v>1600</v>
      </c>
      <c r="F2096" s="408">
        <v>44894132</v>
      </c>
      <c r="G2096" s="408" t="s">
        <v>4089</v>
      </c>
      <c r="H2096" s="408" t="s">
        <v>1129</v>
      </c>
      <c r="I2096" s="408" t="s">
        <v>870</v>
      </c>
      <c r="J2096" s="408" t="s">
        <v>870</v>
      </c>
      <c r="K2096" s="515"/>
      <c r="L2096" s="515"/>
      <c r="M2096" s="515"/>
      <c r="N2096" s="515">
        <v>1</v>
      </c>
      <c r="O2096" s="515">
        <v>6</v>
      </c>
      <c r="P2096" s="425">
        <v>14400</v>
      </c>
    </row>
    <row r="2097" spans="1:16" ht="36" x14ac:dyDescent="0.2">
      <c r="A2097" s="408" t="s">
        <v>4068</v>
      </c>
      <c r="B2097" s="408" t="s">
        <v>1112</v>
      </c>
      <c r="C2097" s="411" t="s">
        <v>3229</v>
      </c>
      <c r="D2097" s="408" t="s">
        <v>4081</v>
      </c>
      <c r="E2097" s="424">
        <v>1500</v>
      </c>
      <c r="F2097" s="408">
        <v>10369322</v>
      </c>
      <c r="G2097" s="408" t="s">
        <v>4090</v>
      </c>
      <c r="H2097" s="408" t="s">
        <v>4081</v>
      </c>
      <c r="I2097" s="408" t="s">
        <v>870</v>
      </c>
      <c r="J2097" s="408" t="s">
        <v>870</v>
      </c>
      <c r="K2097" s="515"/>
      <c r="L2097" s="515"/>
      <c r="M2097" s="515"/>
      <c r="N2097" s="515">
        <v>1</v>
      </c>
      <c r="O2097" s="515">
        <v>6</v>
      </c>
      <c r="P2097" s="425">
        <v>13500</v>
      </c>
    </row>
    <row r="2098" spans="1:16" ht="24" x14ac:dyDescent="0.2">
      <c r="A2098" s="408" t="s">
        <v>4068</v>
      </c>
      <c r="B2098" s="408" t="s">
        <v>1112</v>
      </c>
      <c r="C2098" s="411" t="s">
        <v>3229</v>
      </c>
      <c r="D2098" s="408" t="s">
        <v>4072</v>
      </c>
      <c r="E2098" s="424">
        <v>1300</v>
      </c>
      <c r="F2098" s="408">
        <v>40181092</v>
      </c>
      <c r="G2098" s="408" t="s">
        <v>4091</v>
      </c>
      <c r="H2098" s="408" t="s">
        <v>4072</v>
      </c>
      <c r="I2098" s="408" t="s">
        <v>870</v>
      </c>
      <c r="J2098" s="408" t="s">
        <v>870</v>
      </c>
      <c r="K2098" s="515"/>
      <c r="L2098" s="515"/>
      <c r="M2098" s="515"/>
      <c r="N2098" s="515">
        <v>1</v>
      </c>
      <c r="O2098" s="515">
        <v>6</v>
      </c>
      <c r="P2098" s="425">
        <v>11700</v>
      </c>
    </row>
    <row r="2099" spans="1:16" ht="24" x14ac:dyDescent="0.2">
      <c r="A2099" s="408" t="s">
        <v>4068</v>
      </c>
      <c r="B2099" s="408" t="s">
        <v>1112</v>
      </c>
      <c r="C2099" s="411" t="s">
        <v>3229</v>
      </c>
      <c r="D2099" s="408" t="s">
        <v>1129</v>
      </c>
      <c r="E2099" s="424">
        <v>1600</v>
      </c>
      <c r="F2099" s="408">
        <v>45460812</v>
      </c>
      <c r="G2099" s="408" t="s">
        <v>4092</v>
      </c>
      <c r="H2099" s="408" t="s">
        <v>1129</v>
      </c>
      <c r="I2099" s="408" t="s">
        <v>870</v>
      </c>
      <c r="J2099" s="408" t="s">
        <v>870</v>
      </c>
      <c r="K2099" s="515"/>
      <c r="L2099" s="515"/>
      <c r="M2099" s="515"/>
      <c r="N2099" s="515">
        <v>1</v>
      </c>
      <c r="O2099" s="515">
        <v>6</v>
      </c>
      <c r="P2099" s="425">
        <v>14400</v>
      </c>
    </row>
    <row r="2100" spans="1:16" ht="24" x14ac:dyDescent="0.2">
      <c r="A2100" s="408" t="s">
        <v>4068</v>
      </c>
      <c r="B2100" s="408" t="s">
        <v>1112</v>
      </c>
      <c r="C2100" s="411" t="s">
        <v>3229</v>
      </c>
      <c r="D2100" s="408" t="s">
        <v>4093</v>
      </c>
      <c r="E2100" s="424">
        <v>1600</v>
      </c>
      <c r="F2100" s="408">
        <v>42453531</v>
      </c>
      <c r="G2100" s="408" t="s">
        <v>4094</v>
      </c>
      <c r="H2100" s="408" t="s">
        <v>4093</v>
      </c>
      <c r="I2100" s="408" t="s">
        <v>870</v>
      </c>
      <c r="J2100" s="408" t="s">
        <v>870</v>
      </c>
      <c r="K2100" s="515"/>
      <c r="L2100" s="515"/>
      <c r="M2100" s="515"/>
      <c r="N2100" s="515">
        <v>1</v>
      </c>
      <c r="O2100" s="515">
        <v>6</v>
      </c>
      <c r="P2100" s="425">
        <v>14400</v>
      </c>
    </row>
    <row r="2101" spans="1:16" ht="24" x14ac:dyDescent="0.2">
      <c r="A2101" s="408" t="s">
        <v>4068</v>
      </c>
      <c r="B2101" s="408" t="s">
        <v>1112</v>
      </c>
      <c r="C2101" s="411" t="s">
        <v>3229</v>
      </c>
      <c r="D2101" s="408" t="s">
        <v>4069</v>
      </c>
      <c r="E2101" s="424">
        <v>1600</v>
      </c>
      <c r="F2101" s="408">
        <v>41856683</v>
      </c>
      <c r="G2101" s="408" t="s">
        <v>4095</v>
      </c>
      <c r="H2101" s="408" t="s">
        <v>4069</v>
      </c>
      <c r="I2101" s="408" t="s">
        <v>870</v>
      </c>
      <c r="J2101" s="408" t="s">
        <v>870</v>
      </c>
      <c r="K2101" s="515"/>
      <c r="L2101" s="515"/>
      <c r="M2101" s="515"/>
      <c r="N2101" s="515">
        <v>1</v>
      </c>
      <c r="O2101" s="515">
        <v>6</v>
      </c>
      <c r="P2101" s="425">
        <v>14400</v>
      </c>
    </row>
    <row r="2102" spans="1:16" ht="36" x14ac:dyDescent="0.2">
      <c r="A2102" s="408" t="s">
        <v>4068</v>
      </c>
      <c r="B2102" s="408" t="s">
        <v>1112</v>
      </c>
      <c r="C2102" s="411" t="s">
        <v>3229</v>
      </c>
      <c r="D2102" s="408" t="s">
        <v>1154</v>
      </c>
      <c r="E2102" s="424">
        <v>2200</v>
      </c>
      <c r="F2102" s="408">
        <v>40858050</v>
      </c>
      <c r="G2102" s="408" t="s">
        <v>4096</v>
      </c>
      <c r="H2102" s="408" t="s">
        <v>1154</v>
      </c>
      <c r="I2102" s="408" t="s">
        <v>1034</v>
      </c>
      <c r="J2102" s="408" t="s">
        <v>1034</v>
      </c>
      <c r="K2102" s="515"/>
      <c r="L2102" s="515"/>
      <c r="M2102" s="515"/>
      <c r="N2102" s="515">
        <v>1</v>
      </c>
      <c r="O2102" s="515">
        <v>6</v>
      </c>
      <c r="P2102" s="425">
        <v>19800</v>
      </c>
    </row>
    <row r="2103" spans="1:16" ht="24" x14ac:dyDescent="0.2">
      <c r="A2103" s="408" t="s">
        <v>4068</v>
      </c>
      <c r="B2103" s="408" t="s">
        <v>1112</v>
      </c>
      <c r="C2103" s="411" t="s">
        <v>3229</v>
      </c>
      <c r="D2103" s="408" t="s">
        <v>4097</v>
      </c>
      <c r="E2103" s="424">
        <v>2200</v>
      </c>
      <c r="F2103" s="408">
        <v>43221447</v>
      </c>
      <c r="G2103" s="408" t="s">
        <v>4098</v>
      </c>
      <c r="H2103" s="408" t="s">
        <v>4097</v>
      </c>
      <c r="I2103" s="408" t="s">
        <v>1034</v>
      </c>
      <c r="J2103" s="408" t="s">
        <v>1034</v>
      </c>
      <c r="K2103" s="515"/>
      <c r="L2103" s="515"/>
      <c r="M2103" s="515"/>
      <c r="N2103" s="515">
        <v>1</v>
      </c>
      <c r="O2103" s="515">
        <v>6</v>
      </c>
      <c r="P2103" s="425">
        <v>19800</v>
      </c>
    </row>
    <row r="2104" spans="1:16" ht="24" x14ac:dyDescent="0.2">
      <c r="A2104" s="408" t="s">
        <v>4068</v>
      </c>
      <c r="B2104" s="408" t="s">
        <v>1112</v>
      </c>
      <c r="C2104" s="411" t="s">
        <v>3229</v>
      </c>
      <c r="D2104" s="408" t="s">
        <v>4081</v>
      </c>
      <c r="E2104" s="424">
        <v>1500</v>
      </c>
      <c r="F2104" s="408">
        <v>31041924</v>
      </c>
      <c r="G2104" s="408" t="s">
        <v>4099</v>
      </c>
      <c r="H2104" s="408" t="s">
        <v>4081</v>
      </c>
      <c r="I2104" s="408" t="s">
        <v>870</v>
      </c>
      <c r="J2104" s="408" t="s">
        <v>870</v>
      </c>
      <c r="K2104" s="515"/>
      <c r="L2104" s="515"/>
      <c r="M2104" s="515"/>
      <c r="N2104" s="515">
        <v>1</v>
      </c>
      <c r="O2104" s="515">
        <v>6</v>
      </c>
      <c r="P2104" s="425">
        <v>13500</v>
      </c>
    </row>
    <row r="2105" spans="1:16" ht="24" x14ac:dyDescent="0.2">
      <c r="A2105" s="408" t="s">
        <v>4068</v>
      </c>
      <c r="B2105" s="408" t="s">
        <v>1112</v>
      </c>
      <c r="C2105" s="411" t="s">
        <v>3229</v>
      </c>
      <c r="D2105" s="408" t="s">
        <v>4081</v>
      </c>
      <c r="E2105" s="424">
        <v>1500</v>
      </c>
      <c r="F2105" s="408">
        <v>4816268</v>
      </c>
      <c r="G2105" s="408" t="s">
        <v>4100</v>
      </c>
      <c r="H2105" s="408" t="s">
        <v>4081</v>
      </c>
      <c r="I2105" s="408" t="s">
        <v>870</v>
      </c>
      <c r="J2105" s="408" t="s">
        <v>870</v>
      </c>
      <c r="K2105" s="515"/>
      <c r="L2105" s="515"/>
      <c r="M2105" s="515"/>
      <c r="N2105" s="515">
        <v>1</v>
      </c>
      <c r="O2105" s="515">
        <v>6</v>
      </c>
      <c r="P2105" s="425">
        <v>13500</v>
      </c>
    </row>
    <row r="2106" spans="1:16" ht="24" x14ac:dyDescent="0.2">
      <c r="A2106" s="408" t="s">
        <v>4068</v>
      </c>
      <c r="B2106" s="408" t="s">
        <v>1112</v>
      </c>
      <c r="C2106" s="411" t="s">
        <v>3229</v>
      </c>
      <c r="D2106" s="408" t="s">
        <v>4081</v>
      </c>
      <c r="E2106" s="424">
        <v>1500</v>
      </c>
      <c r="F2106" s="408">
        <v>31360388</v>
      </c>
      <c r="G2106" s="408" t="s">
        <v>4101</v>
      </c>
      <c r="H2106" s="408" t="s">
        <v>4081</v>
      </c>
      <c r="I2106" s="408" t="s">
        <v>870</v>
      </c>
      <c r="J2106" s="408" t="s">
        <v>870</v>
      </c>
      <c r="K2106" s="515"/>
      <c r="L2106" s="515"/>
      <c r="M2106" s="515"/>
      <c r="N2106" s="515">
        <v>1</v>
      </c>
      <c r="O2106" s="515">
        <v>6</v>
      </c>
      <c r="P2106" s="425">
        <v>13500</v>
      </c>
    </row>
    <row r="2107" spans="1:16" ht="24" x14ac:dyDescent="0.2">
      <c r="A2107" s="408" t="s">
        <v>4068</v>
      </c>
      <c r="B2107" s="408" t="s">
        <v>1112</v>
      </c>
      <c r="C2107" s="411" t="s">
        <v>3229</v>
      </c>
      <c r="D2107" s="408" t="s">
        <v>4081</v>
      </c>
      <c r="E2107" s="424">
        <v>1200</v>
      </c>
      <c r="F2107" s="408">
        <v>41990030</v>
      </c>
      <c r="G2107" s="408" t="s">
        <v>4102</v>
      </c>
      <c r="H2107" s="408" t="s">
        <v>4081</v>
      </c>
      <c r="I2107" s="408" t="s">
        <v>870</v>
      </c>
      <c r="J2107" s="408" t="s">
        <v>870</v>
      </c>
      <c r="K2107" s="515"/>
      <c r="L2107" s="515"/>
      <c r="M2107" s="515"/>
      <c r="N2107" s="515">
        <v>1</v>
      </c>
      <c r="O2107" s="515">
        <v>6</v>
      </c>
      <c r="P2107" s="425">
        <v>10800</v>
      </c>
    </row>
    <row r="2108" spans="1:16" ht="24" x14ac:dyDescent="0.2">
      <c r="A2108" s="408" t="s">
        <v>4068</v>
      </c>
      <c r="B2108" s="408" t="s">
        <v>1112</v>
      </c>
      <c r="C2108" s="411" t="s">
        <v>3229</v>
      </c>
      <c r="D2108" s="408" t="s">
        <v>4069</v>
      </c>
      <c r="E2108" s="424">
        <v>1200</v>
      </c>
      <c r="F2108" s="408">
        <v>31044494</v>
      </c>
      <c r="G2108" s="408" t="s">
        <v>4103</v>
      </c>
      <c r="H2108" s="408" t="s">
        <v>4069</v>
      </c>
      <c r="I2108" s="408" t="s">
        <v>870</v>
      </c>
      <c r="J2108" s="408" t="s">
        <v>870</v>
      </c>
      <c r="K2108" s="515"/>
      <c r="L2108" s="515"/>
      <c r="M2108" s="515"/>
      <c r="N2108" s="515">
        <v>1</v>
      </c>
      <c r="O2108" s="515">
        <v>6</v>
      </c>
      <c r="P2108" s="425">
        <v>10800</v>
      </c>
    </row>
    <row r="2109" spans="1:16" ht="24" x14ac:dyDescent="0.2">
      <c r="A2109" s="408" t="s">
        <v>4068</v>
      </c>
      <c r="B2109" s="408" t="s">
        <v>1112</v>
      </c>
      <c r="C2109" s="411" t="s">
        <v>3229</v>
      </c>
      <c r="D2109" s="408" t="s">
        <v>1129</v>
      </c>
      <c r="E2109" s="424">
        <v>1600</v>
      </c>
      <c r="F2109" s="408">
        <v>42777660</v>
      </c>
      <c r="G2109" s="408" t="s">
        <v>4104</v>
      </c>
      <c r="H2109" s="408" t="s">
        <v>1129</v>
      </c>
      <c r="I2109" s="408" t="s">
        <v>870</v>
      </c>
      <c r="J2109" s="408" t="s">
        <v>870</v>
      </c>
      <c r="K2109" s="515"/>
      <c r="L2109" s="515"/>
      <c r="M2109" s="515"/>
      <c r="N2109" s="515">
        <v>1</v>
      </c>
      <c r="O2109" s="515">
        <v>6</v>
      </c>
      <c r="P2109" s="425">
        <v>14400</v>
      </c>
    </row>
    <row r="2110" spans="1:16" ht="24" x14ac:dyDescent="0.2">
      <c r="A2110" s="408" t="s">
        <v>4068</v>
      </c>
      <c r="B2110" s="408" t="s">
        <v>1112</v>
      </c>
      <c r="C2110" s="411" t="s">
        <v>3229</v>
      </c>
      <c r="D2110" s="408" t="s">
        <v>1129</v>
      </c>
      <c r="E2110" s="424">
        <v>1600</v>
      </c>
      <c r="F2110" s="408">
        <v>10495109</v>
      </c>
      <c r="G2110" s="408" t="s">
        <v>4105</v>
      </c>
      <c r="H2110" s="408" t="s">
        <v>1129</v>
      </c>
      <c r="I2110" s="408" t="s">
        <v>870</v>
      </c>
      <c r="J2110" s="408" t="s">
        <v>870</v>
      </c>
      <c r="K2110" s="515"/>
      <c r="L2110" s="515"/>
      <c r="M2110" s="515"/>
      <c r="N2110" s="515">
        <v>1</v>
      </c>
      <c r="O2110" s="515">
        <v>6</v>
      </c>
      <c r="P2110" s="425">
        <v>14400</v>
      </c>
    </row>
    <row r="2111" spans="1:16" ht="36" x14ac:dyDescent="0.2">
      <c r="A2111" s="408" t="s">
        <v>4068</v>
      </c>
      <c r="B2111" s="408" t="s">
        <v>1112</v>
      </c>
      <c r="C2111" s="411" t="s">
        <v>3229</v>
      </c>
      <c r="D2111" s="408" t="s">
        <v>4072</v>
      </c>
      <c r="E2111" s="424">
        <v>1300</v>
      </c>
      <c r="F2111" s="408">
        <v>25009217</v>
      </c>
      <c r="G2111" s="408" t="s">
        <v>4106</v>
      </c>
      <c r="H2111" s="408" t="s">
        <v>4072</v>
      </c>
      <c r="I2111" s="408" t="s">
        <v>870</v>
      </c>
      <c r="J2111" s="408" t="s">
        <v>870</v>
      </c>
      <c r="K2111" s="515"/>
      <c r="L2111" s="515"/>
      <c r="M2111" s="515"/>
      <c r="N2111" s="515">
        <v>1</v>
      </c>
      <c r="O2111" s="515">
        <v>6</v>
      </c>
      <c r="P2111" s="425">
        <v>11700</v>
      </c>
    </row>
    <row r="2112" spans="1:16" ht="24" x14ac:dyDescent="0.2">
      <c r="A2112" s="408" t="s">
        <v>4068</v>
      </c>
      <c r="B2112" s="408" t="s">
        <v>1112</v>
      </c>
      <c r="C2112" s="411" t="s">
        <v>3229</v>
      </c>
      <c r="D2112" s="408" t="s">
        <v>4107</v>
      </c>
      <c r="E2112" s="424">
        <v>5500</v>
      </c>
      <c r="F2112" s="408">
        <v>31159755</v>
      </c>
      <c r="G2112" s="408" t="s">
        <v>4108</v>
      </c>
      <c r="H2112" s="408" t="s">
        <v>4107</v>
      </c>
      <c r="I2112" s="408" t="s">
        <v>1034</v>
      </c>
      <c r="J2112" s="408" t="s">
        <v>1034</v>
      </c>
      <c r="K2112" s="515"/>
      <c r="L2112" s="515"/>
      <c r="M2112" s="515"/>
      <c r="N2112" s="515">
        <v>1</v>
      </c>
      <c r="O2112" s="515">
        <v>6</v>
      </c>
      <c r="P2112" s="425">
        <v>49500</v>
      </c>
    </row>
    <row r="2113" spans="1:16" ht="36" x14ac:dyDescent="0.2">
      <c r="A2113" s="408" t="s">
        <v>4068</v>
      </c>
      <c r="B2113" s="408" t="s">
        <v>1112</v>
      </c>
      <c r="C2113" s="411" t="s">
        <v>3229</v>
      </c>
      <c r="D2113" s="408" t="s">
        <v>931</v>
      </c>
      <c r="E2113" s="424">
        <v>4200</v>
      </c>
      <c r="F2113" s="408">
        <v>46386510</v>
      </c>
      <c r="G2113" s="408" t="s">
        <v>4109</v>
      </c>
      <c r="H2113" s="408" t="s">
        <v>931</v>
      </c>
      <c r="I2113" s="408" t="s">
        <v>1034</v>
      </c>
      <c r="J2113" s="408" t="s">
        <v>1034</v>
      </c>
      <c r="K2113" s="515"/>
      <c r="L2113" s="515"/>
      <c r="M2113" s="515"/>
      <c r="N2113" s="515">
        <v>1</v>
      </c>
      <c r="O2113" s="515">
        <v>6</v>
      </c>
      <c r="P2113" s="425">
        <v>37800</v>
      </c>
    </row>
    <row r="2114" spans="1:16" ht="24" x14ac:dyDescent="0.2">
      <c r="A2114" s="408" t="s">
        <v>4068</v>
      </c>
      <c r="B2114" s="408" t="s">
        <v>1112</v>
      </c>
      <c r="C2114" s="411" t="s">
        <v>3229</v>
      </c>
      <c r="D2114" s="408" t="s">
        <v>4110</v>
      </c>
      <c r="E2114" s="424">
        <v>4200</v>
      </c>
      <c r="F2114" s="408">
        <v>31032655</v>
      </c>
      <c r="G2114" s="408" t="s">
        <v>4111</v>
      </c>
      <c r="H2114" s="408" t="s">
        <v>4110</v>
      </c>
      <c r="I2114" s="408" t="s">
        <v>1034</v>
      </c>
      <c r="J2114" s="408" t="s">
        <v>1034</v>
      </c>
      <c r="K2114" s="515"/>
      <c r="L2114" s="515"/>
      <c r="M2114" s="515"/>
      <c r="N2114" s="515">
        <v>1</v>
      </c>
      <c r="O2114" s="515">
        <v>6</v>
      </c>
      <c r="P2114" s="425">
        <v>37800</v>
      </c>
    </row>
    <row r="2115" spans="1:16" ht="24" x14ac:dyDescent="0.2">
      <c r="A2115" s="408" t="s">
        <v>4068</v>
      </c>
      <c r="B2115" s="408" t="s">
        <v>1112</v>
      </c>
      <c r="C2115" s="411" t="s">
        <v>3229</v>
      </c>
      <c r="D2115" s="408" t="s">
        <v>825</v>
      </c>
      <c r="E2115" s="424">
        <v>3300</v>
      </c>
      <c r="F2115" s="408">
        <v>10201561</v>
      </c>
      <c r="G2115" s="408" t="s">
        <v>4112</v>
      </c>
      <c r="H2115" s="408" t="s">
        <v>825</v>
      </c>
      <c r="I2115" s="408" t="s">
        <v>1034</v>
      </c>
      <c r="J2115" s="408" t="s">
        <v>1034</v>
      </c>
      <c r="K2115" s="515"/>
      <c r="L2115" s="515"/>
      <c r="M2115" s="515"/>
      <c r="N2115" s="515">
        <v>1</v>
      </c>
      <c r="O2115" s="515">
        <v>6</v>
      </c>
      <c r="P2115" s="425">
        <v>29700</v>
      </c>
    </row>
    <row r="2116" spans="1:16" ht="24" x14ac:dyDescent="0.2">
      <c r="A2116" s="408" t="s">
        <v>4068</v>
      </c>
      <c r="B2116" s="408" t="s">
        <v>1112</v>
      </c>
      <c r="C2116" s="411" t="s">
        <v>3229</v>
      </c>
      <c r="D2116" s="408" t="s">
        <v>1060</v>
      </c>
      <c r="E2116" s="424">
        <v>3300</v>
      </c>
      <c r="F2116" s="408">
        <v>31044127</v>
      </c>
      <c r="G2116" s="408" t="s">
        <v>4113</v>
      </c>
      <c r="H2116" s="408" t="s">
        <v>1060</v>
      </c>
      <c r="I2116" s="408" t="s">
        <v>1034</v>
      </c>
      <c r="J2116" s="408" t="s">
        <v>1034</v>
      </c>
      <c r="K2116" s="515"/>
      <c r="L2116" s="515"/>
      <c r="M2116" s="515"/>
      <c r="N2116" s="515">
        <v>1</v>
      </c>
      <c r="O2116" s="515">
        <v>6</v>
      </c>
      <c r="P2116" s="425">
        <v>29700</v>
      </c>
    </row>
    <row r="2117" spans="1:16" ht="24" x14ac:dyDescent="0.2">
      <c r="A2117" s="408" t="s">
        <v>4068</v>
      </c>
      <c r="B2117" s="408" t="s">
        <v>1112</v>
      </c>
      <c r="C2117" s="411" t="s">
        <v>3229</v>
      </c>
      <c r="D2117" s="408" t="s">
        <v>825</v>
      </c>
      <c r="E2117" s="424">
        <v>3000</v>
      </c>
      <c r="F2117" s="408">
        <v>44058937</v>
      </c>
      <c r="G2117" s="408" t="s">
        <v>4114</v>
      </c>
      <c r="H2117" s="408" t="s">
        <v>825</v>
      </c>
      <c r="I2117" s="408" t="s">
        <v>1034</v>
      </c>
      <c r="J2117" s="408" t="s">
        <v>1034</v>
      </c>
      <c r="K2117" s="515"/>
      <c r="L2117" s="515"/>
      <c r="M2117" s="515"/>
      <c r="N2117" s="515">
        <v>1</v>
      </c>
      <c r="O2117" s="515">
        <v>6</v>
      </c>
      <c r="P2117" s="425">
        <v>27000</v>
      </c>
    </row>
    <row r="2118" spans="1:16" ht="24" x14ac:dyDescent="0.2">
      <c r="A2118" s="408" t="s">
        <v>4068</v>
      </c>
      <c r="B2118" s="408" t="s">
        <v>1112</v>
      </c>
      <c r="C2118" s="411" t="s">
        <v>3229</v>
      </c>
      <c r="D2118" s="408" t="s">
        <v>825</v>
      </c>
      <c r="E2118" s="424">
        <v>2200</v>
      </c>
      <c r="F2118" s="408">
        <v>31038266</v>
      </c>
      <c r="G2118" s="408" t="s">
        <v>4115</v>
      </c>
      <c r="H2118" s="408" t="s">
        <v>825</v>
      </c>
      <c r="I2118" s="408" t="s">
        <v>1034</v>
      </c>
      <c r="J2118" s="408" t="s">
        <v>1034</v>
      </c>
      <c r="K2118" s="515"/>
      <c r="L2118" s="515"/>
      <c r="M2118" s="515"/>
      <c r="N2118" s="515">
        <v>1</v>
      </c>
      <c r="O2118" s="515">
        <v>6</v>
      </c>
      <c r="P2118" s="425">
        <v>19800</v>
      </c>
    </row>
    <row r="2119" spans="1:16" ht="24" x14ac:dyDescent="0.2">
      <c r="A2119" s="408" t="s">
        <v>4068</v>
      </c>
      <c r="B2119" s="408" t="s">
        <v>1112</v>
      </c>
      <c r="C2119" s="411" t="s">
        <v>3229</v>
      </c>
      <c r="D2119" s="408" t="s">
        <v>4116</v>
      </c>
      <c r="E2119" s="424">
        <v>2600</v>
      </c>
      <c r="F2119" s="408">
        <v>46448802</v>
      </c>
      <c r="G2119" s="408" t="s">
        <v>4117</v>
      </c>
      <c r="H2119" s="408" t="s">
        <v>4116</v>
      </c>
      <c r="I2119" s="408" t="s">
        <v>1034</v>
      </c>
      <c r="J2119" s="408" t="s">
        <v>1034</v>
      </c>
      <c r="K2119" s="515"/>
      <c r="L2119" s="515"/>
      <c r="M2119" s="515"/>
      <c r="N2119" s="515">
        <v>1</v>
      </c>
      <c r="O2119" s="515">
        <v>6</v>
      </c>
      <c r="P2119" s="425">
        <v>23400</v>
      </c>
    </row>
    <row r="2120" spans="1:16" ht="24" x14ac:dyDescent="0.2">
      <c r="A2120" s="408" t="s">
        <v>4068</v>
      </c>
      <c r="B2120" s="408" t="s">
        <v>1112</v>
      </c>
      <c r="C2120" s="411" t="s">
        <v>3229</v>
      </c>
      <c r="D2120" s="408" t="s">
        <v>1154</v>
      </c>
      <c r="E2120" s="424">
        <v>2200</v>
      </c>
      <c r="F2120" s="408">
        <v>46746120</v>
      </c>
      <c r="G2120" s="408" t="s">
        <v>1013</v>
      </c>
      <c r="H2120" s="408" t="s">
        <v>1154</v>
      </c>
      <c r="I2120" s="408" t="s">
        <v>1034</v>
      </c>
      <c r="J2120" s="408" t="s">
        <v>1034</v>
      </c>
      <c r="K2120" s="515"/>
      <c r="L2120" s="515"/>
      <c r="M2120" s="515"/>
      <c r="N2120" s="515">
        <v>1</v>
      </c>
      <c r="O2120" s="515">
        <v>6</v>
      </c>
      <c r="P2120" s="425">
        <v>19800</v>
      </c>
    </row>
    <row r="2121" spans="1:16" ht="36" x14ac:dyDescent="0.2">
      <c r="A2121" s="408" t="s">
        <v>4068</v>
      </c>
      <c r="B2121" s="408" t="s">
        <v>1112</v>
      </c>
      <c r="C2121" s="411" t="s">
        <v>3229</v>
      </c>
      <c r="D2121" s="408" t="s">
        <v>2871</v>
      </c>
      <c r="E2121" s="424">
        <v>2200</v>
      </c>
      <c r="F2121" s="408">
        <v>44727403</v>
      </c>
      <c r="G2121" s="408" t="s">
        <v>4118</v>
      </c>
      <c r="H2121" s="408" t="s">
        <v>2871</v>
      </c>
      <c r="I2121" s="408" t="s">
        <v>1034</v>
      </c>
      <c r="J2121" s="408" t="s">
        <v>1034</v>
      </c>
      <c r="K2121" s="515"/>
      <c r="L2121" s="515"/>
      <c r="M2121" s="515"/>
      <c r="N2121" s="515">
        <v>1</v>
      </c>
      <c r="O2121" s="515">
        <v>6</v>
      </c>
      <c r="P2121" s="425">
        <v>19800</v>
      </c>
    </row>
    <row r="2122" spans="1:16" ht="24" x14ac:dyDescent="0.2">
      <c r="A2122" s="408" t="s">
        <v>4068</v>
      </c>
      <c r="B2122" s="408" t="s">
        <v>1112</v>
      </c>
      <c r="C2122" s="411" t="s">
        <v>3229</v>
      </c>
      <c r="D2122" s="408" t="s">
        <v>844</v>
      </c>
      <c r="E2122" s="424">
        <v>3800</v>
      </c>
      <c r="F2122" s="408">
        <v>46081904</v>
      </c>
      <c r="G2122" s="408" t="s">
        <v>3426</v>
      </c>
      <c r="H2122" s="408" t="s">
        <v>844</v>
      </c>
      <c r="I2122" s="408" t="s">
        <v>1034</v>
      </c>
      <c r="J2122" s="408" t="s">
        <v>1034</v>
      </c>
      <c r="K2122" s="515"/>
      <c r="L2122" s="515"/>
      <c r="M2122" s="515"/>
      <c r="N2122" s="515">
        <v>1</v>
      </c>
      <c r="O2122" s="515">
        <v>6</v>
      </c>
      <c r="P2122" s="425">
        <v>34200</v>
      </c>
    </row>
    <row r="2123" spans="1:16" ht="24" x14ac:dyDescent="0.2">
      <c r="A2123" s="408" t="s">
        <v>4068</v>
      </c>
      <c r="B2123" s="408" t="s">
        <v>1112</v>
      </c>
      <c r="C2123" s="411" t="s">
        <v>3229</v>
      </c>
      <c r="D2123" s="408" t="s">
        <v>844</v>
      </c>
      <c r="E2123" s="424">
        <v>3800</v>
      </c>
      <c r="F2123" s="408">
        <v>1281330</v>
      </c>
      <c r="G2123" s="408" t="s">
        <v>4119</v>
      </c>
      <c r="H2123" s="408" t="s">
        <v>844</v>
      </c>
      <c r="I2123" s="408" t="s">
        <v>1034</v>
      </c>
      <c r="J2123" s="408" t="s">
        <v>1034</v>
      </c>
      <c r="K2123" s="515"/>
      <c r="L2123" s="515"/>
      <c r="M2123" s="515"/>
      <c r="N2123" s="515">
        <v>1</v>
      </c>
      <c r="O2123" s="515">
        <v>6</v>
      </c>
      <c r="P2123" s="425">
        <v>34200</v>
      </c>
    </row>
    <row r="2124" spans="1:16" ht="24" x14ac:dyDescent="0.2">
      <c r="A2124" s="408" t="s">
        <v>4068</v>
      </c>
      <c r="B2124" s="408" t="s">
        <v>1112</v>
      </c>
      <c r="C2124" s="411" t="s">
        <v>3229</v>
      </c>
      <c r="D2124" s="408" t="s">
        <v>4120</v>
      </c>
      <c r="E2124" s="424">
        <v>2200</v>
      </c>
      <c r="F2124" s="408">
        <v>70017715</v>
      </c>
      <c r="G2124" s="408" t="s">
        <v>4121</v>
      </c>
      <c r="H2124" s="408" t="s">
        <v>4120</v>
      </c>
      <c r="I2124" s="408" t="s">
        <v>1034</v>
      </c>
      <c r="J2124" s="408" t="s">
        <v>1034</v>
      </c>
      <c r="K2124" s="515"/>
      <c r="L2124" s="515"/>
      <c r="M2124" s="515"/>
      <c r="N2124" s="515">
        <v>1</v>
      </c>
      <c r="O2124" s="515">
        <v>6</v>
      </c>
      <c r="P2124" s="425">
        <v>19800</v>
      </c>
    </row>
    <row r="2125" spans="1:16" ht="24" x14ac:dyDescent="0.2">
      <c r="A2125" s="408" t="s">
        <v>4068</v>
      </c>
      <c r="B2125" s="408" t="s">
        <v>1112</v>
      </c>
      <c r="C2125" s="411" t="s">
        <v>3229</v>
      </c>
      <c r="D2125" s="408" t="s">
        <v>4120</v>
      </c>
      <c r="E2125" s="424">
        <v>2600</v>
      </c>
      <c r="F2125" s="408">
        <v>70304776</v>
      </c>
      <c r="G2125" s="408" t="s">
        <v>4122</v>
      </c>
      <c r="H2125" s="408" t="s">
        <v>4120</v>
      </c>
      <c r="I2125" s="408" t="s">
        <v>1034</v>
      </c>
      <c r="J2125" s="408" t="s">
        <v>1034</v>
      </c>
      <c r="K2125" s="515"/>
      <c r="L2125" s="515"/>
      <c r="M2125" s="515"/>
      <c r="N2125" s="515">
        <v>1</v>
      </c>
      <c r="O2125" s="515">
        <v>6</v>
      </c>
      <c r="P2125" s="425">
        <v>23400</v>
      </c>
    </row>
    <row r="2126" spans="1:16" ht="24" x14ac:dyDescent="0.2">
      <c r="A2126" s="408" t="s">
        <v>4068</v>
      </c>
      <c r="B2126" s="408" t="s">
        <v>1112</v>
      </c>
      <c r="C2126" s="411" t="s">
        <v>3229</v>
      </c>
      <c r="D2126" s="408" t="s">
        <v>1145</v>
      </c>
      <c r="E2126" s="424">
        <v>2200</v>
      </c>
      <c r="F2126" s="408">
        <v>41236487</v>
      </c>
      <c r="G2126" s="408" t="s">
        <v>4123</v>
      </c>
      <c r="H2126" s="408" t="s">
        <v>1145</v>
      </c>
      <c r="I2126" s="408" t="s">
        <v>1034</v>
      </c>
      <c r="J2126" s="408" t="s">
        <v>1034</v>
      </c>
      <c r="K2126" s="515"/>
      <c r="L2126" s="515"/>
      <c r="M2126" s="515"/>
      <c r="N2126" s="515">
        <v>1</v>
      </c>
      <c r="O2126" s="515">
        <v>6</v>
      </c>
      <c r="P2126" s="425">
        <v>19800</v>
      </c>
    </row>
    <row r="2127" spans="1:16" ht="24" x14ac:dyDescent="0.2">
      <c r="A2127" s="408" t="s">
        <v>4068</v>
      </c>
      <c r="B2127" s="408" t="s">
        <v>1112</v>
      </c>
      <c r="C2127" s="411" t="s">
        <v>3229</v>
      </c>
      <c r="D2127" s="408" t="s">
        <v>1154</v>
      </c>
      <c r="E2127" s="424">
        <v>2200</v>
      </c>
      <c r="F2127" s="408">
        <v>46223036</v>
      </c>
      <c r="G2127" s="408" t="s">
        <v>4124</v>
      </c>
      <c r="H2127" s="408" t="s">
        <v>1154</v>
      </c>
      <c r="I2127" s="408" t="s">
        <v>1034</v>
      </c>
      <c r="J2127" s="408" t="s">
        <v>1034</v>
      </c>
      <c r="K2127" s="515"/>
      <c r="L2127" s="515"/>
      <c r="M2127" s="515"/>
      <c r="N2127" s="515">
        <v>1</v>
      </c>
      <c r="O2127" s="515">
        <v>6</v>
      </c>
      <c r="P2127" s="425">
        <v>19800</v>
      </c>
    </row>
    <row r="2128" spans="1:16" ht="24" x14ac:dyDescent="0.2">
      <c r="A2128" s="408" t="s">
        <v>4068</v>
      </c>
      <c r="B2128" s="408" t="s">
        <v>1112</v>
      </c>
      <c r="C2128" s="411" t="s">
        <v>3229</v>
      </c>
      <c r="D2128" s="408" t="s">
        <v>1154</v>
      </c>
      <c r="E2128" s="424">
        <v>2200</v>
      </c>
      <c r="F2128" s="408">
        <v>44009497</v>
      </c>
      <c r="G2128" s="408" t="s">
        <v>4125</v>
      </c>
      <c r="H2128" s="408" t="s">
        <v>1154</v>
      </c>
      <c r="I2128" s="408" t="s">
        <v>1034</v>
      </c>
      <c r="J2128" s="408" t="s">
        <v>1034</v>
      </c>
      <c r="K2128" s="515"/>
      <c r="L2128" s="515"/>
      <c r="M2128" s="515"/>
      <c r="N2128" s="515">
        <v>1</v>
      </c>
      <c r="O2128" s="515">
        <v>6</v>
      </c>
      <c r="P2128" s="425">
        <v>19800</v>
      </c>
    </row>
    <row r="2129" spans="1:16" ht="24" x14ac:dyDescent="0.2">
      <c r="A2129" s="408" t="s">
        <v>4068</v>
      </c>
      <c r="B2129" s="408" t="s">
        <v>1112</v>
      </c>
      <c r="C2129" s="411" t="s">
        <v>3229</v>
      </c>
      <c r="D2129" s="408" t="s">
        <v>2871</v>
      </c>
      <c r="E2129" s="424">
        <v>2200</v>
      </c>
      <c r="F2129" s="408">
        <v>46312061</v>
      </c>
      <c r="G2129" s="408" t="s">
        <v>4126</v>
      </c>
      <c r="H2129" s="408" t="s">
        <v>2871</v>
      </c>
      <c r="I2129" s="408" t="s">
        <v>1034</v>
      </c>
      <c r="J2129" s="408" t="s">
        <v>1034</v>
      </c>
      <c r="K2129" s="515"/>
      <c r="L2129" s="515"/>
      <c r="M2129" s="515"/>
      <c r="N2129" s="515">
        <v>1</v>
      </c>
      <c r="O2129" s="515">
        <v>6</v>
      </c>
      <c r="P2129" s="425">
        <v>19800</v>
      </c>
    </row>
    <row r="2130" spans="1:16" ht="24" x14ac:dyDescent="0.2">
      <c r="A2130" s="408" t="s">
        <v>4068</v>
      </c>
      <c r="B2130" s="408" t="s">
        <v>1112</v>
      </c>
      <c r="C2130" s="411" t="s">
        <v>3229</v>
      </c>
      <c r="D2130" s="408" t="s">
        <v>3359</v>
      </c>
      <c r="E2130" s="424">
        <v>2600</v>
      </c>
      <c r="F2130" s="408">
        <v>42561345</v>
      </c>
      <c r="G2130" s="408" t="s">
        <v>4127</v>
      </c>
      <c r="H2130" s="408" t="s">
        <v>3359</v>
      </c>
      <c r="I2130" s="408" t="s">
        <v>1034</v>
      </c>
      <c r="J2130" s="408" t="s">
        <v>1034</v>
      </c>
      <c r="K2130" s="515"/>
      <c r="L2130" s="515"/>
      <c r="M2130" s="515"/>
      <c r="N2130" s="515">
        <v>1</v>
      </c>
      <c r="O2130" s="515">
        <v>6</v>
      </c>
      <c r="P2130" s="425">
        <v>23400</v>
      </c>
    </row>
    <row r="2131" spans="1:16" ht="24" x14ac:dyDescent="0.2">
      <c r="A2131" s="408" t="s">
        <v>4068</v>
      </c>
      <c r="B2131" s="408" t="s">
        <v>1112</v>
      </c>
      <c r="C2131" s="411" t="s">
        <v>3229</v>
      </c>
      <c r="D2131" s="408" t="s">
        <v>2871</v>
      </c>
      <c r="E2131" s="424">
        <v>2200</v>
      </c>
      <c r="F2131" s="408">
        <v>70186876</v>
      </c>
      <c r="G2131" s="408" t="s">
        <v>4128</v>
      </c>
      <c r="H2131" s="408" t="s">
        <v>2871</v>
      </c>
      <c r="I2131" s="408" t="s">
        <v>1034</v>
      </c>
      <c r="J2131" s="408" t="s">
        <v>1034</v>
      </c>
      <c r="K2131" s="515"/>
      <c r="L2131" s="515"/>
      <c r="M2131" s="515"/>
      <c r="N2131" s="515">
        <v>1</v>
      </c>
      <c r="O2131" s="515">
        <v>6</v>
      </c>
      <c r="P2131" s="425">
        <v>19800</v>
      </c>
    </row>
    <row r="2132" spans="1:16" ht="24" x14ac:dyDescent="0.2">
      <c r="A2132" s="408" t="s">
        <v>4068</v>
      </c>
      <c r="B2132" s="408" t="s">
        <v>1112</v>
      </c>
      <c r="C2132" s="411" t="s">
        <v>3229</v>
      </c>
      <c r="D2132" s="408" t="s">
        <v>844</v>
      </c>
      <c r="E2132" s="424">
        <v>3800</v>
      </c>
      <c r="F2132" s="408">
        <v>45352097</v>
      </c>
      <c r="G2132" s="408" t="s">
        <v>4129</v>
      </c>
      <c r="H2132" s="408" t="s">
        <v>844</v>
      </c>
      <c r="I2132" s="408" t="s">
        <v>1034</v>
      </c>
      <c r="J2132" s="408" t="s">
        <v>1034</v>
      </c>
      <c r="K2132" s="515"/>
      <c r="L2132" s="515"/>
      <c r="M2132" s="515"/>
      <c r="N2132" s="515">
        <v>1</v>
      </c>
      <c r="O2132" s="515">
        <v>6</v>
      </c>
      <c r="P2132" s="425">
        <v>34200</v>
      </c>
    </row>
    <row r="2133" spans="1:16" ht="24" x14ac:dyDescent="0.2">
      <c r="A2133" s="408" t="s">
        <v>4068</v>
      </c>
      <c r="B2133" s="408" t="s">
        <v>1112</v>
      </c>
      <c r="C2133" s="411" t="s">
        <v>3229</v>
      </c>
      <c r="D2133" s="408" t="s">
        <v>844</v>
      </c>
      <c r="E2133" s="424">
        <v>3800</v>
      </c>
      <c r="F2133" s="408">
        <v>48806864</v>
      </c>
      <c r="G2133" s="408" t="s">
        <v>4130</v>
      </c>
      <c r="H2133" s="408" t="s">
        <v>844</v>
      </c>
      <c r="I2133" s="408" t="s">
        <v>1034</v>
      </c>
      <c r="J2133" s="408" t="s">
        <v>1034</v>
      </c>
      <c r="K2133" s="515"/>
      <c r="L2133" s="515"/>
      <c r="M2133" s="515"/>
      <c r="N2133" s="515">
        <v>1</v>
      </c>
      <c r="O2133" s="515">
        <v>6</v>
      </c>
      <c r="P2133" s="425">
        <v>34200</v>
      </c>
    </row>
    <row r="2134" spans="1:16" ht="36" x14ac:dyDescent="0.2">
      <c r="A2134" s="408" t="s">
        <v>4068</v>
      </c>
      <c r="B2134" s="408" t="s">
        <v>1112</v>
      </c>
      <c r="C2134" s="411" t="s">
        <v>3229</v>
      </c>
      <c r="D2134" s="408" t="s">
        <v>844</v>
      </c>
      <c r="E2134" s="424">
        <v>3800</v>
      </c>
      <c r="F2134" s="408">
        <v>44614744</v>
      </c>
      <c r="G2134" s="408" t="s">
        <v>4131</v>
      </c>
      <c r="H2134" s="408" t="s">
        <v>844</v>
      </c>
      <c r="I2134" s="408" t="s">
        <v>1034</v>
      </c>
      <c r="J2134" s="408" t="s">
        <v>1034</v>
      </c>
      <c r="K2134" s="515"/>
      <c r="L2134" s="515"/>
      <c r="M2134" s="515"/>
      <c r="N2134" s="515">
        <v>1</v>
      </c>
      <c r="O2134" s="515">
        <v>6</v>
      </c>
      <c r="P2134" s="425">
        <v>34200</v>
      </c>
    </row>
    <row r="2135" spans="1:16" ht="24" x14ac:dyDescent="0.2">
      <c r="A2135" s="408" t="s">
        <v>4068</v>
      </c>
      <c r="B2135" s="408" t="s">
        <v>1112</v>
      </c>
      <c r="C2135" s="411" t="s">
        <v>3229</v>
      </c>
      <c r="D2135" s="408" t="s">
        <v>2871</v>
      </c>
      <c r="E2135" s="424">
        <v>2200</v>
      </c>
      <c r="F2135" s="408">
        <v>45103681</v>
      </c>
      <c r="G2135" s="408" t="s">
        <v>4132</v>
      </c>
      <c r="H2135" s="408" t="s">
        <v>2871</v>
      </c>
      <c r="I2135" s="408" t="s">
        <v>1034</v>
      </c>
      <c r="J2135" s="408" t="s">
        <v>1034</v>
      </c>
      <c r="K2135" s="515"/>
      <c r="L2135" s="515"/>
      <c r="M2135" s="515"/>
      <c r="N2135" s="515">
        <v>1</v>
      </c>
      <c r="O2135" s="515">
        <v>6</v>
      </c>
      <c r="P2135" s="425">
        <v>19800</v>
      </c>
    </row>
    <row r="2136" spans="1:16" ht="24" x14ac:dyDescent="0.2">
      <c r="A2136" s="408" t="s">
        <v>4068</v>
      </c>
      <c r="B2136" s="408" t="s">
        <v>1112</v>
      </c>
      <c r="C2136" s="411" t="s">
        <v>3229</v>
      </c>
      <c r="D2136" s="408" t="s">
        <v>2871</v>
      </c>
      <c r="E2136" s="424">
        <v>2200</v>
      </c>
      <c r="F2136" s="408">
        <v>44841897</v>
      </c>
      <c r="G2136" s="408" t="s">
        <v>4133</v>
      </c>
      <c r="H2136" s="408" t="s">
        <v>2871</v>
      </c>
      <c r="I2136" s="408" t="s">
        <v>1034</v>
      </c>
      <c r="J2136" s="408" t="s">
        <v>1034</v>
      </c>
      <c r="K2136" s="515"/>
      <c r="L2136" s="515"/>
      <c r="M2136" s="515"/>
      <c r="N2136" s="515">
        <v>1</v>
      </c>
      <c r="O2136" s="515">
        <v>6</v>
      </c>
      <c r="P2136" s="425">
        <v>19800</v>
      </c>
    </row>
    <row r="2137" spans="1:16" ht="24" x14ac:dyDescent="0.2">
      <c r="A2137" s="408" t="s">
        <v>4068</v>
      </c>
      <c r="B2137" s="408" t="s">
        <v>1112</v>
      </c>
      <c r="C2137" s="411" t="s">
        <v>3229</v>
      </c>
      <c r="D2137" s="408" t="s">
        <v>1154</v>
      </c>
      <c r="E2137" s="424">
        <v>2200</v>
      </c>
      <c r="F2137" s="408">
        <v>46776441</v>
      </c>
      <c r="G2137" s="408" t="s">
        <v>4134</v>
      </c>
      <c r="H2137" s="408" t="s">
        <v>1154</v>
      </c>
      <c r="I2137" s="408" t="s">
        <v>1034</v>
      </c>
      <c r="J2137" s="408" t="s">
        <v>1034</v>
      </c>
      <c r="K2137" s="515"/>
      <c r="L2137" s="515"/>
      <c r="M2137" s="515"/>
      <c r="N2137" s="515">
        <v>1</v>
      </c>
      <c r="O2137" s="515">
        <v>6</v>
      </c>
      <c r="P2137" s="425">
        <v>19800</v>
      </c>
    </row>
    <row r="2138" spans="1:16" ht="24" x14ac:dyDescent="0.2">
      <c r="A2138" s="408" t="s">
        <v>4068</v>
      </c>
      <c r="B2138" s="408" t="s">
        <v>1112</v>
      </c>
      <c r="C2138" s="411" t="s">
        <v>3229</v>
      </c>
      <c r="D2138" s="408" t="s">
        <v>1154</v>
      </c>
      <c r="E2138" s="424">
        <v>2200</v>
      </c>
      <c r="F2138" s="408">
        <v>25780966</v>
      </c>
      <c r="G2138" s="408" t="s">
        <v>4135</v>
      </c>
      <c r="H2138" s="408" t="s">
        <v>1154</v>
      </c>
      <c r="I2138" s="408" t="s">
        <v>1034</v>
      </c>
      <c r="J2138" s="408" t="s">
        <v>1034</v>
      </c>
      <c r="K2138" s="515"/>
      <c r="L2138" s="515"/>
      <c r="M2138" s="515"/>
      <c r="N2138" s="515">
        <v>1</v>
      </c>
      <c r="O2138" s="515">
        <v>6</v>
      </c>
      <c r="P2138" s="425">
        <v>19800</v>
      </c>
    </row>
    <row r="2139" spans="1:16" ht="24" x14ac:dyDescent="0.2">
      <c r="A2139" s="408" t="s">
        <v>4068</v>
      </c>
      <c r="B2139" s="408" t="s">
        <v>1112</v>
      </c>
      <c r="C2139" s="411" t="s">
        <v>3229</v>
      </c>
      <c r="D2139" s="408" t="s">
        <v>844</v>
      </c>
      <c r="E2139" s="424">
        <v>3800</v>
      </c>
      <c r="F2139" s="408">
        <v>42966650</v>
      </c>
      <c r="G2139" s="408" t="s">
        <v>4136</v>
      </c>
      <c r="H2139" s="408" t="s">
        <v>844</v>
      </c>
      <c r="I2139" s="408" t="s">
        <v>1034</v>
      </c>
      <c r="J2139" s="408" t="s">
        <v>1034</v>
      </c>
      <c r="K2139" s="515"/>
      <c r="L2139" s="515"/>
      <c r="M2139" s="515"/>
      <c r="N2139" s="515">
        <v>1</v>
      </c>
      <c r="O2139" s="515">
        <v>6</v>
      </c>
      <c r="P2139" s="425">
        <v>34200</v>
      </c>
    </row>
    <row r="2140" spans="1:16" ht="24" x14ac:dyDescent="0.2">
      <c r="A2140" s="408" t="s">
        <v>4068</v>
      </c>
      <c r="B2140" s="408" t="s">
        <v>1112</v>
      </c>
      <c r="C2140" s="411" t="s">
        <v>3229</v>
      </c>
      <c r="D2140" s="408" t="s">
        <v>1129</v>
      </c>
      <c r="E2140" s="424">
        <v>1600</v>
      </c>
      <c r="F2140" s="408">
        <v>71412197</v>
      </c>
      <c r="G2140" s="408" t="s">
        <v>4137</v>
      </c>
      <c r="H2140" s="408" t="s">
        <v>1129</v>
      </c>
      <c r="I2140" s="408" t="s">
        <v>870</v>
      </c>
      <c r="J2140" s="408" t="s">
        <v>870</v>
      </c>
      <c r="K2140" s="515"/>
      <c r="L2140" s="515"/>
      <c r="M2140" s="515"/>
      <c r="N2140" s="515">
        <v>1</v>
      </c>
      <c r="O2140" s="515">
        <v>6</v>
      </c>
      <c r="P2140" s="425">
        <v>14400</v>
      </c>
    </row>
    <row r="2141" spans="1:16" ht="36" x14ac:dyDescent="0.2">
      <c r="A2141" s="408" t="s">
        <v>4068</v>
      </c>
      <c r="B2141" s="408" t="s">
        <v>1112</v>
      </c>
      <c r="C2141" s="411" t="s">
        <v>3229</v>
      </c>
      <c r="D2141" s="408" t="s">
        <v>1060</v>
      </c>
      <c r="E2141" s="424">
        <v>3500</v>
      </c>
      <c r="F2141" s="408">
        <v>31342003</v>
      </c>
      <c r="G2141" s="408" t="s">
        <v>4138</v>
      </c>
      <c r="H2141" s="408" t="s">
        <v>1060</v>
      </c>
      <c r="I2141" s="408" t="s">
        <v>1034</v>
      </c>
      <c r="J2141" s="408" t="s">
        <v>1034</v>
      </c>
      <c r="K2141" s="515"/>
      <c r="L2141" s="515"/>
      <c r="M2141" s="515"/>
      <c r="N2141" s="515">
        <v>1</v>
      </c>
      <c r="O2141" s="515">
        <v>6</v>
      </c>
      <c r="P2141" s="425">
        <v>31500</v>
      </c>
    </row>
    <row r="2142" spans="1:16" ht="24" x14ac:dyDescent="0.2">
      <c r="A2142" s="408" t="s">
        <v>4068</v>
      </c>
      <c r="B2142" s="408" t="s">
        <v>1112</v>
      </c>
      <c r="C2142" s="411" t="s">
        <v>3229</v>
      </c>
      <c r="D2142" s="408" t="s">
        <v>844</v>
      </c>
      <c r="E2142" s="424">
        <v>3800</v>
      </c>
      <c r="F2142" s="408">
        <v>40518211</v>
      </c>
      <c r="G2142" s="408" t="s">
        <v>4139</v>
      </c>
      <c r="H2142" s="408" t="s">
        <v>844</v>
      </c>
      <c r="I2142" s="408" t="s">
        <v>1034</v>
      </c>
      <c r="J2142" s="408" t="s">
        <v>1034</v>
      </c>
      <c r="K2142" s="515"/>
      <c r="L2142" s="515"/>
      <c r="M2142" s="515"/>
      <c r="N2142" s="515">
        <v>1</v>
      </c>
      <c r="O2142" s="515">
        <v>6</v>
      </c>
      <c r="P2142" s="425">
        <v>34200</v>
      </c>
    </row>
    <row r="2143" spans="1:16" ht="36" x14ac:dyDescent="0.2">
      <c r="A2143" s="408" t="s">
        <v>4068</v>
      </c>
      <c r="B2143" s="408" t="s">
        <v>1112</v>
      </c>
      <c r="C2143" s="411" t="s">
        <v>3229</v>
      </c>
      <c r="D2143" s="408" t="s">
        <v>4140</v>
      </c>
      <c r="E2143" s="424">
        <v>2600</v>
      </c>
      <c r="F2143" s="408">
        <v>41908136</v>
      </c>
      <c r="G2143" s="408" t="s">
        <v>4141</v>
      </c>
      <c r="H2143" s="408" t="s">
        <v>4140</v>
      </c>
      <c r="I2143" s="408" t="s">
        <v>1034</v>
      </c>
      <c r="J2143" s="408" t="s">
        <v>1034</v>
      </c>
      <c r="K2143" s="515"/>
      <c r="L2143" s="515"/>
      <c r="M2143" s="515"/>
      <c r="N2143" s="515">
        <v>1</v>
      </c>
      <c r="O2143" s="515">
        <v>6</v>
      </c>
      <c r="P2143" s="425">
        <v>23400</v>
      </c>
    </row>
    <row r="2144" spans="1:16" ht="24" x14ac:dyDescent="0.2">
      <c r="A2144" s="408" t="s">
        <v>4068</v>
      </c>
      <c r="B2144" s="408" t="s">
        <v>1112</v>
      </c>
      <c r="C2144" s="411" t="s">
        <v>3229</v>
      </c>
      <c r="D2144" s="408" t="s">
        <v>844</v>
      </c>
      <c r="E2144" s="424">
        <v>3800</v>
      </c>
      <c r="F2144" s="408">
        <v>70748928</v>
      </c>
      <c r="G2144" s="408" t="s">
        <v>3452</v>
      </c>
      <c r="H2144" s="408" t="s">
        <v>844</v>
      </c>
      <c r="I2144" s="408" t="s">
        <v>1034</v>
      </c>
      <c r="J2144" s="408" t="s">
        <v>1034</v>
      </c>
      <c r="K2144" s="515"/>
      <c r="L2144" s="515"/>
      <c r="M2144" s="515"/>
      <c r="N2144" s="515">
        <v>1</v>
      </c>
      <c r="O2144" s="515">
        <v>6</v>
      </c>
      <c r="P2144" s="425">
        <v>34200</v>
      </c>
    </row>
    <row r="2145" spans="1:16" ht="24" x14ac:dyDescent="0.2">
      <c r="A2145" s="408" t="s">
        <v>4068</v>
      </c>
      <c r="B2145" s="408" t="s">
        <v>1112</v>
      </c>
      <c r="C2145" s="411" t="s">
        <v>3229</v>
      </c>
      <c r="D2145" s="408" t="s">
        <v>1577</v>
      </c>
      <c r="E2145" s="424">
        <v>2600</v>
      </c>
      <c r="F2145" s="408">
        <v>31040728</v>
      </c>
      <c r="G2145" s="408" t="s">
        <v>4045</v>
      </c>
      <c r="H2145" s="408" t="s">
        <v>1577</v>
      </c>
      <c r="I2145" s="408" t="s">
        <v>1034</v>
      </c>
      <c r="J2145" s="408" t="s">
        <v>1034</v>
      </c>
      <c r="K2145" s="515"/>
      <c r="L2145" s="515"/>
      <c r="M2145" s="515"/>
      <c r="N2145" s="515">
        <v>1</v>
      </c>
      <c r="O2145" s="515">
        <v>6</v>
      </c>
      <c r="P2145" s="425">
        <v>23400</v>
      </c>
    </row>
    <row r="2146" spans="1:16" x14ac:dyDescent="0.2">
      <c r="A2146" s="513" t="s">
        <v>4142</v>
      </c>
      <c r="B2146" s="513"/>
      <c r="C2146" s="513"/>
      <c r="D2146" s="513"/>
      <c r="E2146" s="513"/>
      <c r="F2146" s="513"/>
      <c r="G2146" s="513"/>
      <c r="H2146" s="513"/>
      <c r="I2146" s="513"/>
      <c r="J2146" s="513"/>
      <c r="K2146" s="513"/>
      <c r="L2146" s="513"/>
      <c r="M2146" s="513"/>
      <c r="N2146" s="513"/>
      <c r="O2146" s="513"/>
      <c r="P2146" s="513"/>
    </row>
    <row r="2147" spans="1:16" ht="24" x14ac:dyDescent="0.2">
      <c r="A2147" s="408" t="s">
        <v>513</v>
      </c>
      <c r="B2147" s="408" t="s">
        <v>1112</v>
      </c>
      <c r="C2147" s="412" t="s">
        <v>3229</v>
      </c>
      <c r="D2147" s="408" t="s">
        <v>4143</v>
      </c>
      <c r="E2147" s="426">
        <v>2800</v>
      </c>
      <c r="F2147" s="422">
        <v>45007134</v>
      </c>
      <c r="G2147" s="419" t="s">
        <v>4144</v>
      </c>
      <c r="H2147" s="419" t="s">
        <v>1829</v>
      </c>
      <c r="I2147" s="411" t="s">
        <v>1034</v>
      </c>
      <c r="J2147" s="421" t="s">
        <v>1829</v>
      </c>
      <c r="K2147" s="411">
        <v>1</v>
      </c>
      <c r="L2147" s="412">
        <v>3</v>
      </c>
      <c r="M2147" s="414">
        <v>8400</v>
      </c>
      <c r="N2147" s="412">
        <v>3</v>
      </c>
      <c r="O2147" s="412">
        <v>8</v>
      </c>
      <c r="P2147" s="413">
        <v>22400</v>
      </c>
    </row>
    <row r="2148" spans="1:16" ht="24" x14ac:dyDescent="0.2">
      <c r="A2148" s="408" t="s">
        <v>513</v>
      </c>
      <c r="B2148" s="408" t="s">
        <v>1112</v>
      </c>
      <c r="C2148" s="412" t="s">
        <v>3229</v>
      </c>
      <c r="D2148" s="408" t="s">
        <v>4143</v>
      </c>
      <c r="E2148" s="426">
        <v>2800</v>
      </c>
      <c r="F2148" s="422">
        <v>46307955</v>
      </c>
      <c r="G2148" s="419" t="s">
        <v>4145</v>
      </c>
      <c r="H2148" s="419" t="s">
        <v>1228</v>
      </c>
      <c r="I2148" s="411" t="s">
        <v>1034</v>
      </c>
      <c r="J2148" s="421" t="s">
        <v>1228</v>
      </c>
      <c r="K2148" s="411">
        <v>1</v>
      </c>
      <c r="L2148" s="412">
        <v>3</v>
      </c>
      <c r="M2148" s="414">
        <v>8400</v>
      </c>
      <c r="N2148" s="412">
        <v>3</v>
      </c>
      <c r="O2148" s="412">
        <v>8</v>
      </c>
      <c r="P2148" s="413">
        <v>22400</v>
      </c>
    </row>
    <row r="2149" spans="1:16" ht="24" x14ac:dyDescent="0.2">
      <c r="A2149" s="408" t="s">
        <v>513</v>
      </c>
      <c r="B2149" s="408" t="s">
        <v>1112</v>
      </c>
      <c r="C2149" s="412" t="s">
        <v>3229</v>
      </c>
      <c r="D2149" s="408" t="s">
        <v>4146</v>
      </c>
      <c r="E2149" s="426">
        <v>1400</v>
      </c>
      <c r="F2149" s="422">
        <v>41985150</v>
      </c>
      <c r="G2149" s="419" t="s">
        <v>4147</v>
      </c>
      <c r="H2149" s="419" t="s">
        <v>1126</v>
      </c>
      <c r="I2149" s="411" t="s">
        <v>891</v>
      </c>
      <c r="J2149" s="411" t="s">
        <v>4148</v>
      </c>
      <c r="K2149" s="411">
        <v>1</v>
      </c>
      <c r="L2149" s="412">
        <v>3</v>
      </c>
      <c r="M2149" s="414">
        <v>4200</v>
      </c>
      <c r="N2149" s="412">
        <v>3</v>
      </c>
      <c r="O2149" s="412">
        <v>8</v>
      </c>
      <c r="P2149" s="413">
        <v>11200</v>
      </c>
    </row>
    <row r="2150" spans="1:16" ht="24" x14ac:dyDescent="0.2">
      <c r="A2150" s="408" t="s">
        <v>513</v>
      </c>
      <c r="B2150" s="408" t="s">
        <v>1112</v>
      </c>
      <c r="C2150" s="412" t="s">
        <v>3229</v>
      </c>
      <c r="D2150" s="408" t="s">
        <v>4143</v>
      </c>
      <c r="E2150" s="426">
        <v>2800</v>
      </c>
      <c r="F2150" s="422">
        <v>47985648</v>
      </c>
      <c r="G2150" s="419" t="s">
        <v>4149</v>
      </c>
      <c r="H2150" s="419" t="s">
        <v>1118</v>
      </c>
      <c r="I2150" s="411" t="s">
        <v>1034</v>
      </c>
      <c r="J2150" s="411" t="s">
        <v>4150</v>
      </c>
      <c r="K2150" s="411">
        <v>1</v>
      </c>
      <c r="L2150" s="412">
        <v>3</v>
      </c>
      <c r="M2150" s="414">
        <v>8400</v>
      </c>
      <c r="N2150" s="412">
        <v>3</v>
      </c>
      <c r="O2150" s="412">
        <v>8</v>
      </c>
      <c r="P2150" s="413">
        <v>22400</v>
      </c>
    </row>
    <row r="2151" spans="1:16" ht="24" x14ac:dyDescent="0.2">
      <c r="A2151" s="408" t="s">
        <v>513</v>
      </c>
      <c r="B2151" s="408" t="s">
        <v>1112</v>
      </c>
      <c r="C2151" s="412" t="s">
        <v>3229</v>
      </c>
      <c r="D2151" s="408" t="s">
        <v>4143</v>
      </c>
      <c r="E2151" s="426">
        <v>2800</v>
      </c>
      <c r="F2151" s="422">
        <v>70062117</v>
      </c>
      <c r="G2151" s="419" t="s">
        <v>4151</v>
      </c>
      <c r="H2151" s="419" t="s">
        <v>1118</v>
      </c>
      <c r="I2151" s="411" t="s">
        <v>1034</v>
      </c>
      <c r="J2151" s="411" t="s">
        <v>4150</v>
      </c>
      <c r="K2151" s="411">
        <v>1</v>
      </c>
      <c r="L2151" s="412">
        <v>3</v>
      </c>
      <c r="M2151" s="414">
        <v>8400</v>
      </c>
      <c r="N2151" s="412">
        <v>3</v>
      </c>
      <c r="O2151" s="412">
        <v>8</v>
      </c>
      <c r="P2151" s="413">
        <v>22400</v>
      </c>
    </row>
    <row r="2152" spans="1:16" ht="24" x14ac:dyDescent="0.2">
      <c r="A2152" s="408" t="s">
        <v>513</v>
      </c>
      <c r="B2152" s="408" t="s">
        <v>1112</v>
      </c>
      <c r="C2152" s="412" t="s">
        <v>3229</v>
      </c>
      <c r="D2152" s="408" t="s">
        <v>4143</v>
      </c>
      <c r="E2152" s="426">
        <v>1800</v>
      </c>
      <c r="F2152" s="422">
        <v>47748412</v>
      </c>
      <c r="G2152" s="419" t="s">
        <v>4152</v>
      </c>
      <c r="H2152" s="419" t="s">
        <v>1129</v>
      </c>
      <c r="I2152" s="411" t="s">
        <v>870</v>
      </c>
      <c r="J2152" s="411" t="s">
        <v>870</v>
      </c>
      <c r="K2152" s="411">
        <v>1</v>
      </c>
      <c r="L2152" s="412">
        <v>3</v>
      </c>
      <c r="M2152" s="414">
        <v>5400</v>
      </c>
      <c r="N2152" s="412">
        <v>3</v>
      </c>
      <c r="O2152" s="412">
        <v>8</v>
      </c>
      <c r="P2152" s="413">
        <v>14400</v>
      </c>
    </row>
    <row r="2153" spans="1:16" ht="24" x14ac:dyDescent="0.2">
      <c r="A2153" s="408" t="s">
        <v>513</v>
      </c>
      <c r="B2153" s="408" t="s">
        <v>1112</v>
      </c>
      <c r="C2153" s="412" t="s">
        <v>3229</v>
      </c>
      <c r="D2153" s="421" t="s">
        <v>4153</v>
      </c>
      <c r="E2153" s="426">
        <v>1800</v>
      </c>
      <c r="F2153" s="422">
        <v>72149912</v>
      </c>
      <c r="G2153" s="419" t="s">
        <v>4154</v>
      </c>
      <c r="H2153" s="419" t="s">
        <v>1177</v>
      </c>
      <c r="I2153" s="411" t="s">
        <v>870</v>
      </c>
      <c r="J2153" s="411" t="s">
        <v>870</v>
      </c>
      <c r="K2153" s="411">
        <v>1</v>
      </c>
      <c r="L2153" s="412">
        <v>3</v>
      </c>
      <c r="M2153" s="414">
        <v>5400</v>
      </c>
      <c r="N2153" s="412">
        <v>3</v>
      </c>
      <c r="O2153" s="412">
        <v>8</v>
      </c>
      <c r="P2153" s="413">
        <v>14400</v>
      </c>
    </row>
    <row r="2154" spans="1:16" ht="24" x14ac:dyDescent="0.2">
      <c r="A2154" s="408" t="s">
        <v>513</v>
      </c>
      <c r="B2154" s="408" t="s">
        <v>1112</v>
      </c>
      <c r="C2154" s="412" t="s">
        <v>3229</v>
      </c>
      <c r="D2154" s="408" t="s">
        <v>4143</v>
      </c>
      <c r="E2154" s="426">
        <v>2800</v>
      </c>
      <c r="F2154" s="422">
        <v>45775825</v>
      </c>
      <c r="G2154" s="419" t="s">
        <v>4155</v>
      </c>
      <c r="H2154" s="419" t="s">
        <v>1133</v>
      </c>
      <c r="I2154" s="411" t="s">
        <v>1034</v>
      </c>
      <c r="J2154" s="422" t="s">
        <v>1154</v>
      </c>
      <c r="K2154" s="411">
        <v>1</v>
      </c>
      <c r="L2154" s="412">
        <v>3</v>
      </c>
      <c r="M2154" s="414">
        <v>8400</v>
      </c>
      <c r="N2154" s="412">
        <v>3</v>
      </c>
      <c r="O2154" s="412">
        <v>8</v>
      </c>
      <c r="P2154" s="413">
        <v>22400</v>
      </c>
    </row>
    <row r="2155" spans="1:16" ht="24" x14ac:dyDescent="0.2">
      <c r="A2155" s="408" t="s">
        <v>513</v>
      </c>
      <c r="B2155" s="408" t="s">
        <v>1112</v>
      </c>
      <c r="C2155" s="412" t="s">
        <v>3229</v>
      </c>
      <c r="D2155" s="421" t="s">
        <v>4156</v>
      </c>
      <c r="E2155" s="426">
        <v>1800</v>
      </c>
      <c r="F2155" s="422">
        <v>29661716</v>
      </c>
      <c r="G2155" s="419" t="s">
        <v>4157</v>
      </c>
      <c r="H2155" s="419" t="s">
        <v>1193</v>
      </c>
      <c r="I2155" s="411" t="s">
        <v>4158</v>
      </c>
      <c r="J2155" s="411" t="s">
        <v>922</v>
      </c>
      <c r="K2155" s="411">
        <v>1</v>
      </c>
      <c r="L2155" s="412">
        <v>3</v>
      </c>
      <c r="M2155" s="414">
        <v>5400</v>
      </c>
      <c r="N2155" s="412">
        <v>3</v>
      </c>
      <c r="O2155" s="412">
        <v>8</v>
      </c>
      <c r="P2155" s="413">
        <v>14400</v>
      </c>
    </row>
    <row r="2156" spans="1:16" ht="24" x14ac:dyDescent="0.2">
      <c r="A2156" s="408" t="s">
        <v>513</v>
      </c>
      <c r="B2156" s="408" t="s">
        <v>1112</v>
      </c>
      <c r="C2156" s="412" t="s">
        <v>3229</v>
      </c>
      <c r="D2156" s="408" t="s">
        <v>4143</v>
      </c>
      <c r="E2156" s="426">
        <v>2800</v>
      </c>
      <c r="F2156" s="422">
        <v>41843395</v>
      </c>
      <c r="G2156" s="419" t="s">
        <v>4159</v>
      </c>
      <c r="H2156" s="419" t="s">
        <v>1113</v>
      </c>
      <c r="I2156" s="411" t="s">
        <v>1034</v>
      </c>
      <c r="J2156" s="422" t="s">
        <v>4160</v>
      </c>
      <c r="K2156" s="411">
        <v>1</v>
      </c>
      <c r="L2156" s="412">
        <v>3</v>
      </c>
      <c r="M2156" s="414">
        <v>8400</v>
      </c>
      <c r="N2156" s="412">
        <v>3</v>
      </c>
      <c r="O2156" s="412">
        <v>8</v>
      </c>
      <c r="P2156" s="413">
        <v>22400</v>
      </c>
    </row>
    <row r="2157" spans="1:16" ht="24" x14ac:dyDescent="0.2">
      <c r="A2157" s="408" t="s">
        <v>513</v>
      </c>
      <c r="B2157" s="408" t="s">
        <v>1112</v>
      </c>
      <c r="C2157" s="412" t="s">
        <v>3229</v>
      </c>
      <c r="D2157" s="408" t="s">
        <v>4143</v>
      </c>
      <c r="E2157" s="426">
        <v>2800</v>
      </c>
      <c r="F2157" s="422">
        <v>70764882</v>
      </c>
      <c r="G2157" s="408" t="s">
        <v>4161</v>
      </c>
      <c r="H2157" s="419" t="s">
        <v>1118</v>
      </c>
      <c r="I2157" s="411" t="s">
        <v>1034</v>
      </c>
      <c r="J2157" s="411" t="s">
        <v>4150</v>
      </c>
      <c r="K2157" s="411">
        <v>1</v>
      </c>
      <c r="L2157" s="412">
        <v>3</v>
      </c>
      <c r="M2157" s="414">
        <v>8400</v>
      </c>
      <c r="N2157" s="412">
        <v>3</v>
      </c>
      <c r="O2157" s="412">
        <v>8</v>
      </c>
      <c r="P2157" s="413">
        <v>22400</v>
      </c>
    </row>
    <row r="2158" spans="1:16" ht="24" x14ac:dyDescent="0.2">
      <c r="A2158" s="408" t="s">
        <v>513</v>
      </c>
      <c r="B2158" s="408" t="s">
        <v>1112</v>
      </c>
      <c r="C2158" s="412" t="s">
        <v>3229</v>
      </c>
      <c r="D2158" s="408" t="s">
        <v>4143</v>
      </c>
      <c r="E2158" s="426">
        <v>4500</v>
      </c>
      <c r="F2158" s="422">
        <v>46133322</v>
      </c>
      <c r="G2158" s="408" t="s">
        <v>4162</v>
      </c>
      <c r="H2158" s="419" t="s">
        <v>844</v>
      </c>
      <c r="I2158" s="411" t="s">
        <v>1034</v>
      </c>
      <c r="J2158" s="422" t="s">
        <v>3972</v>
      </c>
      <c r="K2158" s="411">
        <v>1</v>
      </c>
      <c r="L2158" s="412">
        <v>3</v>
      </c>
      <c r="M2158" s="414">
        <v>13500</v>
      </c>
      <c r="N2158" s="412">
        <v>3</v>
      </c>
      <c r="O2158" s="412">
        <v>8</v>
      </c>
      <c r="P2158" s="413">
        <v>36000</v>
      </c>
    </row>
    <row r="2159" spans="1:16" ht="24" x14ac:dyDescent="0.2">
      <c r="A2159" s="408" t="s">
        <v>513</v>
      </c>
      <c r="B2159" s="408" t="s">
        <v>1112</v>
      </c>
      <c r="C2159" s="412" t="s">
        <v>3229</v>
      </c>
      <c r="D2159" s="408" t="s">
        <v>4143</v>
      </c>
      <c r="E2159" s="426">
        <v>2800</v>
      </c>
      <c r="F2159" s="422">
        <v>46097201</v>
      </c>
      <c r="G2159" s="408" t="s">
        <v>4163</v>
      </c>
      <c r="H2159" s="419" t="s">
        <v>1133</v>
      </c>
      <c r="I2159" s="411" t="s">
        <v>1034</v>
      </c>
      <c r="J2159" s="422" t="s">
        <v>1154</v>
      </c>
      <c r="K2159" s="411">
        <v>1</v>
      </c>
      <c r="L2159" s="412">
        <v>3</v>
      </c>
      <c r="M2159" s="414">
        <v>8400</v>
      </c>
      <c r="N2159" s="412">
        <v>3</v>
      </c>
      <c r="O2159" s="412">
        <v>8</v>
      </c>
      <c r="P2159" s="413">
        <v>22400</v>
      </c>
    </row>
    <row r="2160" spans="1:16" ht="24" x14ac:dyDescent="0.2">
      <c r="A2160" s="408" t="s">
        <v>513</v>
      </c>
      <c r="B2160" s="408" t="s">
        <v>1112</v>
      </c>
      <c r="C2160" s="412" t="s">
        <v>3229</v>
      </c>
      <c r="D2160" s="421"/>
      <c r="E2160" s="426">
        <v>1800</v>
      </c>
      <c r="F2160" s="422">
        <v>46350173</v>
      </c>
      <c r="G2160" s="419" t="s">
        <v>4164</v>
      </c>
      <c r="H2160" s="419" t="s">
        <v>1129</v>
      </c>
      <c r="I2160" s="411" t="s">
        <v>870</v>
      </c>
      <c r="J2160" s="411" t="s">
        <v>870</v>
      </c>
      <c r="K2160" s="411">
        <v>1</v>
      </c>
      <c r="L2160" s="412">
        <v>3</v>
      </c>
      <c r="M2160" s="414">
        <v>5400</v>
      </c>
      <c r="N2160" s="412">
        <v>3</v>
      </c>
      <c r="O2160" s="412">
        <v>8</v>
      </c>
      <c r="P2160" s="413">
        <v>14400</v>
      </c>
    </row>
    <row r="2161" spans="1:16" ht="24" x14ac:dyDescent="0.2">
      <c r="A2161" s="408" t="s">
        <v>513</v>
      </c>
      <c r="B2161" s="408" t="s">
        <v>1112</v>
      </c>
      <c r="C2161" s="412" t="s">
        <v>3229</v>
      </c>
      <c r="D2161" s="408" t="s">
        <v>4143</v>
      </c>
      <c r="E2161" s="426">
        <v>2800</v>
      </c>
      <c r="F2161" s="422">
        <v>45103793</v>
      </c>
      <c r="G2161" s="419" t="s">
        <v>4165</v>
      </c>
      <c r="H2161" s="419" t="s">
        <v>1118</v>
      </c>
      <c r="I2161" s="411" t="s">
        <v>1034</v>
      </c>
      <c r="J2161" s="411" t="s">
        <v>4150</v>
      </c>
      <c r="K2161" s="411">
        <v>1</v>
      </c>
      <c r="L2161" s="412">
        <v>3</v>
      </c>
      <c r="M2161" s="414">
        <v>8400</v>
      </c>
      <c r="N2161" s="412">
        <v>3</v>
      </c>
      <c r="O2161" s="412">
        <v>8</v>
      </c>
      <c r="P2161" s="413">
        <v>22400</v>
      </c>
    </row>
    <row r="2162" spans="1:16" ht="24" x14ac:dyDescent="0.2">
      <c r="A2162" s="408" t="s">
        <v>513</v>
      </c>
      <c r="B2162" s="408" t="s">
        <v>1112</v>
      </c>
      <c r="C2162" s="412" t="s">
        <v>3229</v>
      </c>
      <c r="D2162" s="408" t="s">
        <v>4143</v>
      </c>
      <c r="E2162" s="426">
        <v>2800</v>
      </c>
      <c r="F2162" s="422">
        <v>46689550</v>
      </c>
      <c r="G2162" s="419" t="s">
        <v>4166</v>
      </c>
      <c r="H2162" s="419" t="s">
        <v>1133</v>
      </c>
      <c r="I2162" s="411" t="s">
        <v>1034</v>
      </c>
      <c r="J2162" s="422" t="s">
        <v>1154</v>
      </c>
      <c r="K2162" s="411">
        <v>1</v>
      </c>
      <c r="L2162" s="412">
        <v>3</v>
      </c>
      <c r="M2162" s="414">
        <v>8400</v>
      </c>
      <c r="N2162" s="412">
        <v>3</v>
      </c>
      <c r="O2162" s="412">
        <v>8</v>
      </c>
      <c r="P2162" s="413">
        <v>22400</v>
      </c>
    </row>
    <row r="2163" spans="1:16" ht="24" x14ac:dyDescent="0.2">
      <c r="A2163" s="408" t="s">
        <v>513</v>
      </c>
      <c r="B2163" s="408" t="s">
        <v>1112</v>
      </c>
      <c r="C2163" s="412" t="s">
        <v>3229</v>
      </c>
      <c r="D2163" s="408" t="s">
        <v>4143</v>
      </c>
      <c r="E2163" s="426">
        <v>1800</v>
      </c>
      <c r="F2163" s="422">
        <v>31541977</v>
      </c>
      <c r="G2163" s="419" t="s">
        <v>4167</v>
      </c>
      <c r="H2163" s="419" t="s">
        <v>1129</v>
      </c>
      <c r="I2163" s="411" t="s">
        <v>870</v>
      </c>
      <c r="J2163" s="411" t="s">
        <v>870</v>
      </c>
      <c r="K2163" s="411">
        <v>1</v>
      </c>
      <c r="L2163" s="412">
        <v>3</v>
      </c>
      <c r="M2163" s="414">
        <v>5400</v>
      </c>
      <c r="N2163" s="412">
        <v>3</v>
      </c>
      <c r="O2163" s="412">
        <v>8</v>
      </c>
      <c r="P2163" s="413">
        <v>14400</v>
      </c>
    </row>
    <row r="2164" spans="1:16" x14ac:dyDescent="0.2">
      <c r="A2164" s="513" t="s">
        <v>4168</v>
      </c>
      <c r="B2164" s="513"/>
      <c r="C2164" s="513"/>
      <c r="D2164" s="513"/>
      <c r="E2164" s="513"/>
      <c r="F2164" s="513"/>
      <c r="G2164" s="513"/>
      <c r="H2164" s="513"/>
      <c r="I2164" s="513"/>
      <c r="J2164" s="513"/>
      <c r="K2164" s="513"/>
      <c r="L2164" s="513"/>
      <c r="M2164" s="513"/>
      <c r="N2164" s="513"/>
      <c r="O2164" s="513"/>
      <c r="P2164" s="513"/>
    </row>
    <row r="2165" spans="1:16" ht="24" x14ac:dyDescent="0.2">
      <c r="A2165" s="507" t="s">
        <v>4168</v>
      </c>
      <c r="B2165" s="507" t="s">
        <v>1112</v>
      </c>
      <c r="C2165" s="509" t="s">
        <v>104</v>
      </c>
      <c r="D2165" s="507" t="s">
        <v>1577</v>
      </c>
      <c r="E2165" s="508">
        <v>2300</v>
      </c>
      <c r="F2165" s="509">
        <v>42142913</v>
      </c>
      <c r="G2165" s="507" t="s">
        <v>4169</v>
      </c>
      <c r="H2165" s="507" t="s">
        <v>1577</v>
      </c>
      <c r="I2165" s="509" t="s">
        <v>4170</v>
      </c>
      <c r="J2165" s="509" t="s">
        <v>4170</v>
      </c>
      <c r="K2165" s="509">
        <v>2</v>
      </c>
      <c r="L2165" s="509">
        <v>12</v>
      </c>
      <c r="M2165" s="516">
        <v>27600</v>
      </c>
      <c r="N2165" s="512">
        <v>2</v>
      </c>
      <c r="O2165" s="509">
        <v>8</v>
      </c>
      <c r="P2165" s="516">
        <v>18400</v>
      </c>
    </row>
    <row r="2166" spans="1:16" ht="24" x14ac:dyDescent="0.2">
      <c r="A2166" s="507" t="s">
        <v>4168</v>
      </c>
      <c r="B2166" s="507" t="s">
        <v>1112</v>
      </c>
      <c r="C2166" s="509" t="s">
        <v>104</v>
      </c>
      <c r="D2166" s="507" t="s">
        <v>2957</v>
      </c>
      <c r="E2166" s="508">
        <v>1400</v>
      </c>
      <c r="F2166" s="509">
        <v>31030488</v>
      </c>
      <c r="G2166" s="507" t="s">
        <v>4171</v>
      </c>
      <c r="H2166" s="507" t="s">
        <v>2957</v>
      </c>
      <c r="I2166" s="509" t="s">
        <v>4172</v>
      </c>
      <c r="J2166" s="509" t="s">
        <v>4172</v>
      </c>
      <c r="K2166" s="509">
        <v>2</v>
      </c>
      <c r="L2166" s="509">
        <v>12</v>
      </c>
      <c r="M2166" s="516">
        <v>16800</v>
      </c>
      <c r="N2166" s="512">
        <v>2</v>
      </c>
      <c r="O2166" s="509">
        <v>8</v>
      </c>
      <c r="P2166" s="516">
        <v>11200</v>
      </c>
    </row>
    <row r="2167" spans="1:16" ht="24" x14ac:dyDescent="0.2">
      <c r="A2167" s="507" t="s">
        <v>4168</v>
      </c>
      <c r="B2167" s="507" t="s">
        <v>1112</v>
      </c>
      <c r="C2167" s="509" t="s">
        <v>104</v>
      </c>
      <c r="D2167" s="507" t="s">
        <v>1118</v>
      </c>
      <c r="E2167" s="508">
        <v>2300</v>
      </c>
      <c r="F2167" s="509">
        <v>43998373</v>
      </c>
      <c r="G2167" s="507" t="s">
        <v>4173</v>
      </c>
      <c r="H2167" s="507" t="s">
        <v>1118</v>
      </c>
      <c r="I2167" s="509" t="s">
        <v>4174</v>
      </c>
      <c r="J2167" s="509" t="s">
        <v>4170</v>
      </c>
      <c r="K2167" s="509">
        <v>2</v>
      </c>
      <c r="L2167" s="509">
        <v>12</v>
      </c>
      <c r="M2167" s="516">
        <v>27600</v>
      </c>
      <c r="N2167" s="512">
        <v>2</v>
      </c>
      <c r="O2167" s="509">
        <v>8</v>
      </c>
      <c r="P2167" s="516">
        <v>18400</v>
      </c>
    </row>
    <row r="2168" spans="1:16" ht="24" x14ac:dyDescent="0.2">
      <c r="A2168" s="507" t="s">
        <v>4168</v>
      </c>
      <c r="B2168" s="507" t="s">
        <v>1112</v>
      </c>
      <c r="C2168" s="509" t="s">
        <v>104</v>
      </c>
      <c r="D2168" s="507" t="s">
        <v>1133</v>
      </c>
      <c r="E2168" s="508">
        <v>2300</v>
      </c>
      <c r="F2168" s="509">
        <v>43985198</v>
      </c>
      <c r="G2168" s="507" t="s">
        <v>4175</v>
      </c>
      <c r="H2168" s="507" t="s">
        <v>1133</v>
      </c>
      <c r="I2168" s="509" t="s">
        <v>4170</v>
      </c>
      <c r="J2168" s="509" t="s">
        <v>4170</v>
      </c>
      <c r="K2168" s="509">
        <v>2</v>
      </c>
      <c r="L2168" s="509">
        <v>12</v>
      </c>
      <c r="M2168" s="516">
        <v>27600</v>
      </c>
      <c r="N2168" s="512">
        <v>2</v>
      </c>
      <c r="O2168" s="509">
        <v>8</v>
      </c>
      <c r="P2168" s="516">
        <v>18400</v>
      </c>
    </row>
    <row r="2169" spans="1:16" ht="24" x14ac:dyDescent="0.2">
      <c r="A2169" s="507" t="s">
        <v>4168</v>
      </c>
      <c r="B2169" s="507" t="s">
        <v>1112</v>
      </c>
      <c r="C2169" s="509" t="s">
        <v>104</v>
      </c>
      <c r="D2169" s="507" t="s">
        <v>3585</v>
      </c>
      <c r="E2169" s="508">
        <v>2300</v>
      </c>
      <c r="F2169" s="509">
        <v>43772114</v>
      </c>
      <c r="G2169" s="507" t="s">
        <v>4176</v>
      </c>
      <c r="H2169" s="507" t="s">
        <v>3585</v>
      </c>
      <c r="I2169" s="509" t="s">
        <v>4170</v>
      </c>
      <c r="J2169" s="509" t="s">
        <v>4170</v>
      </c>
      <c r="K2169" s="509">
        <v>2</v>
      </c>
      <c r="L2169" s="509">
        <v>12</v>
      </c>
      <c r="M2169" s="516">
        <v>27600</v>
      </c>
      <c r="N2169" s="512">
        <v>2</v>
      </c>
      <c r="O2169" s="509">
        <v>8</v>
      </c>
      <c r="P2169" s="516">
        <v>18400</v>
      </c>
    </row>
    <row r="2170" spans="1:16" ht="24" x14ac:dyDescent="0.2">
      <c r="A2170" s="507" t="s">
        <v>4168</v>
      </c>
      <c r="B2170" s="507" t="s">
        <v>1112</v>
      </c>
      <c r="C2170" s="509" t="s">
        <v>104</v>
      </c>
      <c r="D2170" s="507" t="s">
        <v>1126</v>
      </c>
      <c r="E2170" s="508">
        <v>1350</v>
      </c>
      <c r="F2170" s="509">
        <v>45388617</v>
      </c>
      <c r="G2170" s="507" t="s">
        <v>4177</v>
      </c>
      <c r="H2170" s="507" t="s">
        <v>1126</v>
      </c>
      <c r="I2170" s="509" t="s">
        <v>4178</v>
      </c>
      <c r="J2170" s="509" t="s">
        <v>4178</v>
      </c>
      <c r="K2170" s="509">
        <v>2</v>
      </c>
      <c r="L2170" s="509">
        <v>12</v>
      </c>
      <c r="M2170" s="516">
        <v>16200</v>
      </c>
      <c r="N2170" s="512">
        <v>2</v>
      </c>
      <c r="O2170" s="509">
        <v>8</v>
      </c>
      <c r="P2170" s="516">
        <v>10800</v>
      </c>
    </row>
    <row r="2171" spans="1:16" ht="24" x14ac:dyDescent="0.2">
      <c r="A2171" s="507" t="s">
        <v>4168</v>
      </c>
      <c r="B2171" s="507" t="s">
        <v>1112</v>
      </c>
      <c r="C2171" s="509" t="s">
        <v>104</v>
      </c>
      <c r="D2171" s="507" t="s">
        <v>1121</v>
      </c>
      <c r="E2171" s="508">
        <v>2300</v>
      </c>
      <c r="F2171" s="509">
        <v>41502466</v>
      </c>
      <c r="G2171" s="507" t="s">
        <v>4179</v>
      </c>
      <c r="H2171" s="507" t="s">
        <v>1121</v>
      </c>
      <c r="I2171" s="509" t="s">
        <v>4174</v>
      </c>
      <c r="J2171" s="509" t="s">
        <v>4170</v>
      </c>
      <c r="K2171" s="509">
        <v>2</v>
      </c>
      <c r="L2171" s="509">
        <v>12</v>
      </c>
      <c r="M2171" s="516">
        <v>27600</v>
      </c>
      <c r="N2171" s="512">
        <v>2</v>
      </c>
      <c r="O2171" s="509">
        <v>8</v>
      </c>
      <c r="P2171" s="516">
        <v>18400</v>
      </c>
    </row>
    <row r="2172" spans="1:16" ht="24" x14ac:dyDescent="0.2">
      <c r="A2172" s="507" t="s">
        <v>4168</v>
      </c>
      <c r="B2172" s="507" t="s">
        <v>1112</v>
      </c>
      <c r="C2172" s="509" t="s">
        <v>104</v>
      </c>
      <c r="D2172" s="507" t="s">
        <v>1577</v>
      </c>
      <c r="E2172" s="508">
        <v>2300</v>
      </c>
      <c r="F2172" s="509">
        <v>41539470</v>
      </c>
      <c r="G2172" s="507" t="s">
        <v>4180</v>
      </c>
      <c r="H2172" s="507" t="s">
        <v>1577</v>
      </c>
      <c r="I2172" s="509" t="s">
        <v>4170</v>
      </c>
      <c r="J2172" s="509" t="s">
        <v>4170</v>
      </c>
      <c r="K2172" s="509">
        <v>2</v>
      </c>
      <c r="L2172" s="509">
        <v>12</v>
      </c>
      <c r="M2172" s="516">
        <v>27600</v>
      </c>
      <c r="N2172" s="512">
        <v>2</v>
      </c>
      <c r="O2172" s="509">
        <v>8</v>
      </c>
      <c r="P2172" s="516">
        <v>18400</v>
      </c>
    </row>
    <row r="2173" spans="1:16" ht="24" x14ac:dyDescent="0.2">
      <c r="A2173" s="507" t="s">
        <v>4168</v>
      </c>
      <c r="B2173" s="507" t="s">
        <v>1112</v>
      </c>
      <c r="C2173" s="509" t="s">
        <v>104</v>
      </c>
      <c r="D2173" s="507" t="s">
        <v>1121</v>
      </c>
      <c r="E2173" s="508">
        <v>2300</v>
      </c>
      <c r="F2173" s="509">
        <v>42679196</v>
      </c>
      <c r="G2173" s="507" t="s">
        <v>4181</v>
      </c>
      <c r="H2173" s="507" t="s">
        <v>1121</v>
      </c>
      <c r="I2173" s="509" t="s">
        <v>4174</v>
      </c>
      <c r="J2173" s="509" t="s">
        <v>4182</v>
      </c>
      <c r="K2173" s="509">
        <v>2</v>
      </c>
      <c r="L2173" s="509">
        <v>12</v>
      </c>
      <c r="M2173" s="516">
        <v>27600</v>
      </c>
      <c r="N2173" s="512">
        <v>2</v>
      </c>
      <c r="O2173" s="509">
        <v>8</v>
      </c>
      <c r="P2173" s="516">
        <v>18400</v>
      </c>
    </row>
    <row r="2174" spans="1:16" ht="24" x14ac:dyDescent="0.2">
      <c r="A2174" s="507" t="s">
        <v>4168</v>
      </c>
      <c r="B2174" s="507" t="s">
        <v>1112</v>
      </c>
      <c r="C2174" s="509" t="s">
        <v>104</v>
      </c>
      <c r="D2174" s="507" t="s">
        <v>1138</v>
      </c>
      <c r="E2174" s="508">
        <v>2300</v>
      </c>
      <c r="F2174" s="509">
        <v>41980518</v>
      </c>
      <c r="G2174" s="507" t="s">
        <v>4183</v>
      </c>
      <c r="H2174" s="507" t="s">
        <v>1138</v>
      </c>
      <c r="I2174" s="509" t="s">
        <v>4174</v>
      </c>
      <c r="J2174" s="509" t="s">
        <v>4170</v>
      </c>
      <c r="K2174" s="509">
        <v>2</v>
      </c>
      <c r="L2174" s="509">
        <v>12</v>
      </c>
      <c r="M2174" s="516">
        <v>27600</v>
      </c>
      <c r="N2174" s="512">
        <v>2</v>
      </c>
      <c r="O2174" s="509">
        <v>8</v>
      </c>
      <c r="P2174" s="516">
        <v>18400</v>
      </c>
    </row>
    <row r="2175" spans="1:16" ht="24" x14ac:dyDescent="0.2">
      <c r="A2175" s="507" t="s">
        <v>4168</v>
      </c>
      <c r="B2175" s="507" t="s">
        <v>1112</v>
      </c>
      <c r="C2175" s="509" t="s">
        <v>104</v>
      </c>
      <c r="D2175" s="507" t="s">
        <v>1133</v>
      </c>
      <c r="E2175" s="508">
        <v>2300</v>
      </c>
      <c r="F2175" s="509">
        <v>47525090</v>
      </c>
      <c r="G2175" s="507" t="s">
        <v>4184</v>
      </c>
      <c r="H2175" s="507" t="s">
        <v>1133</v>
      </c>
      <c r="I2175" s="509" t="s">
        <v>4174</v>
      </c>
      <c r="J2175" s="509" t="s">
        <v>4170</v>
      </c>
      <c r="K2175" s="509">
        <v>2</v>
      </c>
      <c r="L2175" s="509">
        <v>12</v>
      </c>
      <c r="M2175" s="516">
        <v>27600</v>
      </c>
      <c r="N2175" s="512">
        <v>2</v>
      </c>
      <c r="O2175" s="509">
        <v>8</v>
      </c>
      <c r="P2175" s="516">
        <v>18400</v>
      </c>
    </row>
    <row r="2176" spans="1:16" ht="24" x14ac:dyDescent="0.2">
      <c r="A2176" s="507" t="s">
        <v>4168</v>
      </c>
      <c r="B2176" s="507" t="s">
        <v>1112</v>
      </c>
      <c r="C2176" s="509" t="s">
        <v>104</v>
      </c>
      <c r="D2176" s="507" t="s">
        <v>3575</v>
      </c>
      <c r="E2176" s="508">
        <v>2300</v>
      </c>
      <c r="F2176" s="509">
        <v>31033334</v>
      </c>
      <c r="G2176" s="507" t="s">
        <v>4185</v>
      </c>
      <c r="H2176" s="507" t="s">
        <v>3575</v>
      </c>
      <c r="I2176" s="509" t="s">
        <v>4174</v>
      </c>
      <c r="J2176" s="509" t="s">
        <v>4170</v>
      </c>
      <c r="K2176" s="509">
        <v>2</v>
      </c>
      <c r="L2176" s="509">
        <v>12</v>
      </c>
      <c r="M2176" s="516">
        <v>27600</v>
      </c>
      <c r="N2176" s="512">
        <v>2</v>
      </c>
      <c r="O2176" s="509">
        <v>8</v>
      </c>
      <c r="P2176" s="516">
        <v>18400</v>
      </c>
    </row>
    <row r="2177" spans="1:16" ht="24" x14ac:dyDescent="0.2">
      <c r="A2177" s="507" t="s">
        <v>4168</v>
      </c>
      <c r="B2177" s="507" t="s">
        <v>1112</v>
      </c>
      <c r="C2177" s="509" t="s">
        <v>104</v>
      </c>
      <c r="D2177" s="507" t="s">
        <v>2307</v>
      </c>
      <c r="E2177" s="508">
        <v>2300</v>
      </c>
      <c r="F2177" s="509">
        <v>31041177</v>
      </c>
      <c r="G2177" s="507" t="s">
        <v>4186</v>
      </c>
      <c r="H2177" s="507" t="s">
        <v>2307</v>
      </c>
      <c r="I2177" s="509" t="s">
        <v>4170</v>
      </c>
      <c r="J2177" s="509" t="s">
        <v>4170</v>
      </c>
      <c r="K2177" s="509">
        <v>2</v>
      </c>
      <c r="L2177" s="509">
        <v>12</v>
      </c>
      <c r="M2177" s="516">
        <v>27600</v>
      </c>
      <c r="N2177" s="512">
        <v>2</v>
      </c>
      <c r="O2177" s="509">
        <v>8</v>
      </c>
      <c r="P2177" s="516">
        <v>18400</v>
      </c>
    </row>
    <row r="2178" spans="1:16" ht="24" x14ac:dyDescent="0.2">
      <c r="A2178" s="507" t="s">
        <v>4168</v>
      </c>
      <c r="B2178" s="507" t="s">
        <v>1112</v>
      </c>
      <c r="C2178" s="509" t="s">
        <v>104</v>
      </c>
      <c r="D2178" s="507" t="s">
        <v>1145</v>
      </c>
      <c r="E2178" s="508">
        <v>2300</v>
      </c>
      <c r="F2178" s="509">
        <v>45644918</v>
      </c>
      <c r="G2178" s="507" t="s">
        <v>4187</v>
      </c>
      <c r="H2178" s="507" t="s">
        <v>1145</v>
      </c>
      <c r="I2178" s="509" t="s">
        <v>4174</v>
      </c>
      <c r="J2178" s="509" t="s">
        <v>4170</v>
      </c>
      <c r="K2178" s="509">
        <v>2</v>
      </c>
      <c r="L2178" s="509">
        <v>12</v>
      </c>
      <c r="M2178" s="516">
        <v>27600</v>
      </c>
      <c r="N2178" s="512">
        <v>2</v>
      </c>
      <c r="O2178" s="509">
        <v>8</v>
      </c>
      <c r="P2178" s="516">
        <v>18400</v>
      </c>
    </row>
    <row r="2179" spans="1:16" ht="24" x14ac:dyDescent="0.2">
      <c r="A2179" s="507" t="s">
        <v>4168</v>
      </c>
      <c r="B2179" s="507" t="s">
        <v>1112</v>
      </c>
      <c r="C2179" s="509" t="s">
        <v>104</v>
      </c>
      <c r="D2179" s="507" t="s">
        <v>1118</v>
      </c>
      <c r="E2179" s="508">
        <v>2300</v>
      </c>
      <c r="F2179" s="509">
        <v>42494410</v>
      </c>
      <c r="G2179" s="507" t="s">
        <v>4188</v>
      </c>
      <c r="H2179" s="507" t="s">
        <v>1118</v>
      </c>
      <c r="I2179" s="509" t="s">
        <v>4174</v>
      </c>
      <c r="J2179" s="509" t="s">
        <v>4170</v>
      </c>
      <c r="K2179" s="509">
        <v>2</v>
      </c>
      <c r="L2179" s="509">
        <v>12</v>
      </c>
      <c r="M2179" s="516">
        <v>27600</v>
      </c>
      <c r="N2179" s="512">
        <v>2</v>
      </c>
      <c r="O2179" s="509">
        <v>8</v>
      </c>
      <c r="P2179" s="516">
        <v>18400</v>
      </c>
    </row>
    <row r="2180" spans="1:16" ht="24" x14ac:dyDescent="0.2">
      <c r="A2180" s="507" t="s">
        <v>4168</v>
      </c>
      <c r="B2180" s="507" t="s">
        <v>1112</v>
      </c>
      <c r="C2180" s="509" t="s">
        <v>104</v>
      </c>
      <c r="D2180" s="507" t="s">
        <v>2307</v>
      </c>
      <c r="E2180" s="508">
        <v>2300</v>
      </c>
      <c r="F2180" s="509">
        <v>40842700</v>
      </c>
      <c r="G2180" s="507" t="s">
        <v>4189</v>
      </c>
      <c r="H2180" s="507" t="s">
        <v>2307</v>
      </c>
      <c r="I2180" s="509" t="s">
        <v>4170</v>
      </c>
      <c r="J2180" s="509" t="s">
        <v>4170</v>
      </c>
      <c r="K2180" s="509">
        <v>2</v>
      </c>
      <c r="L2180" s="509">
        <v>12</v>
      </c>
      <c r="M2180" s="516">
        <v>27600</v>
      </c>
      <c r="N2180" s="512">
        <v>2</v>
      </c>
      <c r="O2180" s="509">
        <v>8</v>
      </c>
      <c r="P2180" s="516">
        <v>18400</v>
      </c>
    </row>
    <row r="2181" spans="1:16" ht="36" x14ac:dyDescent="0.2">
      <c r="A2181" s="507" t="s">
        <v>4168</v>
      </c>
      <c r="B2181" s="507" t="s">
        <v>1112</v>
      </c>
      <c r="C2181" s="509" t="s">
        <v>104</v>
      </c>
      <c r="D2181" s="507" t="s">
        <v>1121</v>
      </c>
      <c r="E2181" s="508">
        <v>2300</v>
      </c>
      <c r="F2181" s="509">
        <v>31040684</v>
      </c>
      <c r="G2181" s="507" t="s">
        <v>4190</v>
      </c>
      <c r="H2181" s="507" t="s">
        <v>1121</v>
      </c>
      <c r="I2181" s="509" t="s">
        <v>4174</v>
      </c>
      <c r="J2181" s="509" t="s">
        <v>4170</v>
      </c>
      <c r="K2181" s="509">
        <v>2</v>
      </c>
      <c r="L2181" s="509">
        <v>12</v>
      </c>
      <c r="M2181" s="516">
        <v>27600</v>
      </c>
      <c r="N2181" s="512">
        <v>2</v>
      </c>
      <c r="O2181" s="509">
        <v>8</v>
      </c>
      <c r="P2181" s="516">
        <v>18400</v>
      </c>
    </row>
    <row r="2182" spans="1:16" ht="24" x14ac:dyDescent="0.2">
      <c r="A2182" s="507" t="s">
        <v>4168</v>
      </c>
      <c r="B2182" s="507" t="s">
        <v>1112</v>
      </c>
      <c r="C2182" s="509" t="s">
        <v>104</v>
      </c>
      <c r="D2182" s="507" t="s">
        <v>1228</v>
      </c>
      <c r="E2182" s="508">
        <v>2300</v>
      </c>
      <c r="F2182" s="509">
        <v>45128832</v>
      </c>
      <c r="G2182" s="507" t="s">
        <v>4191</v>
      </c>
      <c r="H2182" s="507" t="s">
        <v>1228</v>
      </c>
      <c r="I2182" s="509" t="s">
        <v>4174</v>
      </c>
      <c r="J2182" s="509" t="s">
        <v>4170</v>
      </c>
      <c r="K2182" s="509">
        <v>2</v>
      </c>
      <c r="L2182" s="509">
        <v>12</v>
      </c>
      <c r="M2182" s="516">
        <v>27600</v>
      </c>
      <c r="N2182" s="512">
        <v>2</v>
      </c>
      <c r="O2182" s="509">
        <v>8</v>
      </c>
      <c r="P2182" s="516">
        <v>18400</v>
      </c>
    </row>
    <row r="2183" spans="1:16" ht="24" x14ac:dyDescent="0.2">
      <c r="A2183" s="507" t="s">
        <v>4168</v>
      </c>
      <c r="B2183" s="507" t="s">
        <v>1112</v>
      </c>
      <c r="C2183" s="509" t="s">
        <v>104</v>
      </c>
      <c r="D2183" s="507" t="s">
        <v>1577</v>
      </c>
      <c r="E2183" s="508">
        <v>2300</v>
      </c>
      <c r="F2183" s="509">
        <v>31045225</v>
      </c>
      <c r="G2183" s="507" t="s">
        <v>4192</v>
      </c>
      <c r="H2183" s="507" t="s">
        <v>1577</v>
      </c>
      <c r="I2183" s="509" t="s">
        <v>4170</v>
      </c>
      <c r="J2183" s="509" t="s">
        <v>4170</v>
      </c>
      <c r="K2183" s="509">
        <v>2</v>
      </c>
      <c r="L2183" s="509">
        <v>12</v>
      </c>
      <c r="M2183" s="516">
        <v>27600</v>
      </c>
      <c r="N2183" s="512">
        <v>2</v>
      </c>
      <c r="O2183" s="509">
        <v>8</v>
      </c>
      <c r="P2183" s="516">
        <v>18400</v>
      </c>
    </row>
    <row r="2184" spans="1:16" ht="24" x14ac:dyDescent="0.2">
      <c r="A2184" s="507" t="s">
        <v>4168</v>
      </c>
      <c r="B2184" s="507" t="s">
        <v>1112</v>
      </c>
      <c r="C2184" s="509" t="s">
        <v>104</v>
      </c>
      <c r="D2184" s="507" t="s">
        <v>2405</v>
      </c>
      <c r="E2184" s="508">
        <v>1400</v>
      </c>
      <c r="F2184" s="509">
        <v>41326154</v>
      </c>
      <c r="G2184" s="507" t="s">
        <v>4193</v>
      </c>
      <c r="H2184" s="507" t="s">
        <v>2405</v>
      </c>
      <c r="I2184" s="509" t="s">
        <v>4172</v>
      </c>
      <c r="J2184" s="509" t="s">
        <v>4172</v>
      </c>
      <c r="K2184" s="509">
        <v>2</v>
      </c>
      <c r="L2184" s="509">
        <v>12</v>
      </c>
      <c r="M2184" s="516">
        <v>16800</v>
      </c>
      <c r="N2184" s="512">
        <v>2</v>
      </c>
      <c r="O2184" s="509">
        <v>8</v>
      </c>
      <c r="P2184" s="516">
        <v>11200</v>
      </c>
    </row>
    <row r="2185" spans="1:16" ht="24" x14ac:dyDescent="0.2">
      <c r="A2185" s="507" t="s">
        <v>4168</v>
      </c>
      <c r="B2185" s="507" t="s">
        <v>1112</v>
      </c>
      <c r="C2185" s="509" t="s">
        <v>104</v>
      </c>
      <c r="D2185" s="507" t="s">
        <v>2957</v>
      </c>
      <c r="E2185" s="508">
        <v>1400</v>
      </c>
      <c r="F2185" s="509">
        <v>31003210</v>
      </c>
      <c r="G2185" s="507" t="s">
        <v>4194</v>
      </c>
      <c r="H2185" s="507" t="s">
        <v>2957</v>
      </c>
      <c r="I2185" s="509" t="s">
        <v>4178</v>
      </c>
      <c r="J2185" s="509" t="s">
        <v>4178</v>
      </c>
      <c r="K2185" s="509">
        <v>2</v>
      </c>
      <c r="L2185" s="509">
        <v>12</v>
      </c>
      <c r="M2185" s="516">
        <v>16800</v>
      </c>
      <c r="N2185" s="512">
        <v>2</v>
      </c>
      <c r="O2185" s="509">
        <v>8</v>
      </c>
      <c r="P2185" s="516">
        <v>11200</v>
      </c>
    </row>
    <row r="2186" spans="1:16" ht="36" x14ac:dyDescent="0.2">
      <c r="A2186" s="507" t="s">
        <v>4168</v>
      </c>
      <c r="B2186" s="507" t="s">
        <v>1112</v>
      </c>
      <c r="C2186" s="509" t="s">
        <v>104</v>
      </c>
      <c r="D2186" s="507" t="s">
        <v>2758</v>
      </c>
      <c r="E2186" s="508">
        <v>1600</v>
      </c>
      <c r="F2186" s="509">
        <v>31045449</v>
      </c>
      <c r="G2186" s="507" t="s">
        <v>4195</v>
      </c>
      <c r="H2186" s="507" t="s">
        <v>2758</v>
      </c>
      <c r="I2186" s="509" t="s">
        <v>4172</v>
      </c>
      <c r="J2186" s="509" t="s">
        <v>4172</v>
      </c>
      <c r="K2186" s="509">
        <v>2</v>
      </c>
      <c r="L2186" s="509">
        <v>12</v>
      </c>
      <c r="M2186" s="516">
        <v>19200</v>
      </c>
      <c r="N2186" s="512">
        <v>2</v>
      </c>
      <c r="O2186" s="509">
        <v>8</v>
      </c>
      <c r="P2186" s="516">
        <v>12800</v>
      </c>
    </row>
    <row r="2187" spans="1:16" ht="24" x14ac:dyDescent="0.2">
      <c r="A2187" s="507" t="s">
        <v>4168</v>
      </c>
      <c r="B2187" s="507" t="s">
        <v>1112</v>
      </c>
      <c r="C2187" s="509" t="s">
        <v>104</v>
      </c>
      <c r="D2187" s="507" t="s">
        <v>1126</v>
      </c>
      <c r="E2187" s="508">
        <v>1400</v>
      </c>
      <c r="F2187" s="509">
        <v>31007369</v>
      </c>
      <c r="G2187" s="507" t="s">
        <v>4196</v>
      </c>
      <c r="H2187" s="507" t="s">
        <v>1126</v>
      </c>
      <c r="I2187" s="509" t="s">
        <v>4178</v>
      </c>
      <c r="J2187" s="509" t="s">
        <v>4178</v>
      </c>
      <c r="K2187" s="509">
        <v>2</v>
      </c>
      <c r="L2187" s="509">
        <v>12</v>
      </c>
      <c r="M2187" s="516">
        <v>16800</v>
      </c>
      <c r="N2187" s="512">
        <v>2</v>
      </c>
      <c r="O2187" s="509">
        <v>8</v>
      </c>
      <c r="P2187" s="516">
        <v>11200</v>
      </c>
    </row>
    <row r="2188" spans="1:16" ht="24" x14ac:dyDescent="0.2">
      <c r="A2188" s="507" t="s">
        <v>4168</v>
      </c>
      <c r="B2188" s="507" t="s">
        <v>1112</v>
      </c>
      <c r="C2188" s="509" t="s">
        <v>104</v>
      </c>
      <c r="D2188" s="507" t="s">
        <v>4197</v>
      </c>
      <c r="E2188" s="508">
        <v>1400</v>
      </c>
      <c r="F2188" s="509">
        <v>31033190</v>
      </c>
      <c r="G2188" s="507" t="s">
        <v>4198</v>
      </c>
      <c r="H2188" s="507" t="s">
        <v>4197</v>
      </c>
      <c r="I2188" s="509" t="s">
        <v>4172</v>
      </c>
      <c r="J2188" s="509" t="s">
        <v>4172</v>
      </c>
      <c r="K2188" s="509">
        <v>2</v>
      </c>
      <c r="L2188" s="509">
        <v>12</v>
      </c>
      <c r="M2188" s="516">
        <v>16800</v>
      </c>
      <c r="N2188" s="512">
        <v>2</v>
      </c>
      <c r="O2188" s="509">
        <v>8</v>
      </c>
      <c r="P2188" s="516">
        <v>11200</v>
      </c>
    </row>
    <row r="2189" spans="1:16" ht="36" x14ac:dyDescent="0.2">
      <c r="A2189" s="507" t="s">
        <v>4168</v>
      </c>
      <c r="B2189" s="507" t="s">
        <v>1112</v>
      </c>
      <c r="C2189" s="509" t="s">
        <v>104</v>
      </c>
      <c r="D2189" s="507" t="s">
        <v>2758</v>
      </c>
      <c r="E2189" s="508">
        <v>1600</v>
      </c>
      <c r="F2189" s="509">
        <v>42922289</v>
      </c>
      <c r="G2189" s="507" t="s">
        <v>4199</v>
      </c>
      <c r="H2189" s="507" t="s">
        <v>2758</v>
      </c>
      <c r="I2189" s="509" t="s">
        <v>4172</v>
      </c>
      <c r="J2189" s="509" t="s">
        <v>4172</v>
      </c>
      <c r="K2189" s="509">
        <v>2</v>
      </c>
      <c r="L2189" s="509">
        <v>12</v>
      </c>
      <c r="M2189" s="516">
        <v>19200</v>
      </c>
      <c r="N2189" s="512">
        <v>2</v>
      </c>
      <c r="O2189" s="509">
        <v>8</v>
      </c>
      <c r="P2189" s="516">
        <v>12800</v>
      </c>
    </row>
    <row r="2190" spans="1:16" ht="24" x14ac:dyDescent="0.2">
      <c r="A2190" s="507" t="s">
        <v>4168</v>
      </c>
      <c r="B2190" s="507" t="s">
        <v>1112</v>
      </c>
      <c r="C2190" s="509" t="s">
        <v>104</v>
      </c>
      <c r="D2190" s="507" t="s">
        <v>1126</v>
      </c>
      <c r="E2190" s="508">
        <v>1400</v>
      </c>
      <c r="F2190" s="509">
        <v>45593249</v>
      </c>
      <c r="G2190" s="507" t="s">
        <v>4200</v>
      </c>
      <c r="H2190" s="507" t="s">
        <v>1126</v>
      </c>
      <c r="I2190" s="509" t="s">
        <v>4178</v>
      </c>
      <c r="J2190" s="509" t="s">
        <v>4178</v>
      </c>
      <c r="K2190" s="509">
        <v>2</v>
      </c>
      <c r="L2190" s="509">
        <v>12</v>
      </c>
      <c r="M2190" s="516">
        <v>16800</v>
      </c>
      <c r="N2190" s="512">
        <v>2</v>
      </c>
      <c r="O2190" s="509">
        <v>8</v>
      </c>
      <c r="P2190" s="516">
        <v>11200</v>
      </c>
    </row>
    <row r="2191" spans="1:16" ht="36" x14ac:dyDescent="0.2">
      <c r="A2191" s="507" t="s">
        <v>4168</v>
      </c>
      <c r="B2191" s="507" t="s">
        <v>1112</v>
      </c>
      <c r="C2191" s="509" t="s">
        <v>104</v>
      </c>
      <c r="D2191" s="507" t="s">
        <v>2758</v>
      </c>
      <c r="E2191" s="508">
        <v>1600</v>
      </c>
      <c r="F2191" s="509">
        <v>44394193</v>
      </c>
      <c r="G2191" s="507" t="s">
        <v>4201</v>
      </c>
      <c r="H2191" s="507" t="s">
        <v>2758</v>
      </c>
      <c r="I2191" s="509" t="s">
        <v>4172</v>
      </c>
      <c r="J2191" s="509" t="s">
        <v>4172</v>
      </c>
      <c r="K2191" s="509">
        <v>2</v>
      </c>
      <c r="L2191" s="509">
        <v>12</v>
      </c>
      <c r="M2191" s="516">
        <v>19200</v>
      </c>
      <c r="N2191" s="512">
        <v>2</v>
      </c>
      <c r="O2191" s="509">
        <v>8</v>
      </c>
      <c r="P2191" s="516">
        <v>12800</v>
      </c>
    </row>
    <row r="2192" spans="1:16" ht="24" x14ac:dyDescent="0.2">
      <c r="A2192" s="507" t="s">
        <v>4168</v>
      </c>
      <c r="B2192" s="507" t="s">
        <v>1112</v>
      </c>
      <c r="C2192" s="509" t="s">
        <v>104</v>
      </c>
      <c r="D2192" s="507" t="s">
        <v>2957</v>
      </c>
      <c r="E2192" s="508">
        <v>1400</v>
      </c>
      <c r="F2192" s="509">
        <v>9500208</v>
      </c>
      <c r="G2192" s="507" t="s">
        <v>4202</v>
      </c>
      <c r="H2192" s="507" t="s">
        <v>2957</v>
      </c>
      <c r="I2192" s="509" t="s">
        <v>4178</v>
      </c>
      <c r="J2192" s="509" t="s">
        <v>4178</v>
      </c>
      <c r="K2192" s="509">
        <v>2</v>
      </c>
      <c r="L2192" s="509">
        <v>12</v>
      </c>
      <c r="M2192" s="516">
        <v>16800</v>
      </c>
      <c r="N2192" s="512">
        <v>2</v>
      </c>
      <c r="O2192" s="509">
        <v>8</v>
      </c>
      <c r="P2192" s="516">
        <v>11200</v>
      </c>
    </row>
    <row r="2193" spans="1:16" ht="24" x14ac:dyDescent="0.2">
      <c r="A2193" s="507" t="s">
        <v>4168</v>
      </c>
      <c r="B2193" s="507" t="s">
        <v>1112</v>
      </c>
      <c r="C2193" s="509" t="s">
        <v>104</v>
      </c>
      <c r="D2193" s="507" t="s">
        <v>2896</v>
      </c>
      <c r="E2193" s="508">
        <v>1600</v>
      </c>
      <c r="F2193" s="509">
        <v>42721323</v>
      </c>
      <c r="G2193" s="507" t="s">
        <v>4203</v>
      </c>
      <c r="H2193" s="507" t="s">
        <v>2896</v>
      </c>
      <c r="I2193" s="509" t="s">
        <v>4172</v>
      </c>
      <c r="J2193" s="509" t="s">
        <v>4172</v>
      </c>
      <c r="K2193" s="509">
        <v>2</v>
      </c>
      <c r="L2193" s="509">
        <v>12</v>
      </c>
      <c r="M2193" s="516">
        <v>19200</v>
      </c>
      <c r="N2193" s="512">
        <v>2</v>
      </c>
      <c r="O2193" s="509">
        <v>8</v>
      </c>
      <c r="P2193" s="516">
        <v>12800</v>
      </c>
    </row>
    <row r="2194" spans="1:16" ht="36" x14ac:dyDescent="0.2">
      <c r="A2194" s="507" t="s">
        <v>4168</v>
      </c>
      <c r="B2194" s="507" t="s">
        <v>1112</v>
      </c>
      <c r="C2194" s="509" t="s">
        <v>104</v>
      </c>
      <c r="D2194" s="507" t="s">
        <v>2758</v>
      </c>
      <c r="E2194" s="508">
        <v>1600</v>
      </c>
      <c r="F2194" s="509">
        <v>42531090</v>
      </c>
      <c r="G2194" s="507" t="s">
        <v>4204</v>
      </c>
      <c r="H2194" s="507" t="s">
        <v>2758</v>
      </c>
      <c r="I2194" s="509" t="s">
        <v>4172</v>
      </c>
      <c r="J2194" s="509" t="s">
        <v>4172</v>
      </c>
      <c r="K2194" s="509">
        <v>2</v>
      </c>
      <c r="L2194" s="509">
        <v>12</v>
      </c>
      <c r="M2194" s="516">
        <v>19200</v>
      </c>
      <c r="N2194" s="512">
        <v>2</v>
      </c>
      <c r="O2194" s="509">
        <v>8</v>
      </c>
      <c r="P2194" s="516">
        <v>12800</v>
      </c>
    </row>
    <row r="2195" spans="1:16" ht="36" x14ac:dyDescent="0.2">
      <c r="A2195" s="507" t="s">
        <v>4168</v>
      </c>
      <c r="B2195" s="507" t="s">
        <v>1112</v>
      </c>
      <c r="C2195" s="509" t="s">
        <v>104</v>
      </c>
      <c r="D2195" s="507" t="s">
        <v>2758</v>
      </c>
      <c r="E2195" s="508">
        <v>1600</v>
      </c>
      <c r="F2195" s="509">
        <v>42396713</v>
      </c>
      <c r="G2195" s="507" t="s">
        <v>4205</v>
      </c>
      <c r="H2195" s="507" t="s">
        <v>2758</v>
      </c>
      <c r="I2195" s="509" t="s">
        <v>4172</v>
      </c>
      <c r="J2195" s="509" t="s">
        <v>4172</v>
      </c>
      <c r="K2195" s="509">
        <v>2</v>
      </c>
      <c r="L2195" s="509">
        <v>12</v>
      </c>
      <c r="M2195" s="516">
        <v>19200</v>
      </c>
      <c r="N2195" s="512">
        <v>2</v>
      </c>
      <c r="O2195" s="509">
        <v>8</v>
      </c>
      <c r="P2195" s="516">
        <v>12800</v>
      </c>
    </row>
    <row r="2196" spans="1:16" ht="24" x14ac:dyDescent="0.2">
      <c r="A2196" s="507" t="s">
        <v>4168</v>
      </c>
      <c r="B2196" s="507" t="s">
        <v>1112</v>
      </c>
      <c r="C2196" s="509" t="s">
        <v>104</v>
      </c>
      <c r="D2196" s="507" t="s">
        <v>2405</v>
      </c>
      <c r="E2196" s="508">
        <v>1400</v>
      </c>
      <c r="F2196" s="509">
        <v>41028895</v>
      </c>
      <c r="G2196" s="507" t="s">
        <v>4206</v>
      </c>
      <c r="H2196" s="507" t="s">
        <v>2405</v>
      </c>
      <c r="I2196" s="509" t="s">
        <v>4178</v>
      </c>
      <c r="J2196" s="509" t="s">
        <v>4178</v>
      </c>
      <c r="K2196" s="509">
        <v>2</v>
      </c>
      <c r="L2196" s="509">
        <v>12</v>
      </c>
      <c r="M2196" s="516">
        <v>16800</v>
      </c>
      <c r="N2196" s="512">
        <v>2</v>
      </c>
      <c r="O2196" s="509">
        <v>8</v>
      </c>
      <c r="P2196" s="516">
        <v>11200</v>
      </c>
    </row>
    <row r="2197" spans="1:16" ht="24" x14ac:dyDescent="0.2">
      <c r="A2197" s="507" t="s">
        <v>4168</v>
      </c>
      <c r="B2197" s="507" t="s">
        <v>1112</v>
      </c>
      <c r="C2197" s="509" t="s">
        <v>104</v>
      </c>
      <c r="D2197" s="507" t="s">
        <v>2405</v>
      </c>
      <c r="E2197" s="508">
        <v>1400</v>
      </c>
      <c r="F2197" s="509">
        <v>42621424</v>
      </c>
      <c r="G2197" s="507" t="s">
        <v>4207</v>
      </c>
      <c r="H2197" s="507" t="s">
        <v>2405</v>
      </c>
      <c r="I2197" s="509" t="s">
        <v>4172</v>
      </c>
      <c r="J2197" s="509" t="s">
        <v>4172</v>
      </c>
      <c r="K2197" s="509">
        <v>2</v>
      </c>
      <c r="L2197" s="509">
        <v>12</v>
      </c>
      <c r="M2197" s="516">
        <v>16800</v>
      </c>
      <c r="N2197" s="512">
        <v>2</v>
      </c>
      <c r="O2197" s="509">
        <v>8</v>
      </c>
      <c r="P2197" s="516">
        <v>11200</v>
      </c>
    </row>
    <row r="2198" spans="1:16" ht="36" x14ac:dyDescent="0.2">
      <c r="A2198" s="507" t="s">
        <v>4168</v>
      </c>
      <c r="B2198" s="507" t="s">
        <v>1112</v>
      </c>
      <c r="C2198" s="509" t="s">
        <v>104</v>
      </c>
      <c r="D2198" s="507" t="s">
        <v>2758</v>
      </c>
      <c r="E2198" s="508">
        <v>1600</v>
      </c>
      <c r="F2198" s="509">
        <v>41198052</v>
      </c>
      <c r="G2198" s="507" t="s">
        <v>4208</v>
      </c>
      <c r="H2198" s="507" t="s">
        <v>2758</v>
      </c>
      <c r="I2198" s="509" t="s">
        <v>4172</v>
      </c>
      <c r="J2198" s="509" t="s">
        <v>4172</v>
      </c>
      <c r="K2198" s="509">
        <v>2</v>
      </c>
      <c r="L2198" s="509">
        <v>12</v>
      </c>
      <c r="M2198" s="516">
        <v>19200</v>
      </c>
      <c r="N2198" s="512">
        <v>2</v>
      </c>
      <c r="O2198" s="509">
        <v>8</v>
      </c>
      <c r="P2198" s="516">
        <v>12800</v>
      </c>
    </row>
    <row r="2199" spans="1:16" ht="24" x14ac:dyDescent="0.2">
      <c r="A2199" s="507" t="s">
        <v>4168</v>
      </c>
      <c r="B2199" s="507" t="s">
        <v>1112</v>
      </c>
      <c r="C2199" s="509" t="s">
        <v>104</v>
      </c>
      <c r="D2199" s="507" t="s">
        <v>1126</v>
      </c>
      <c r="E2199" s="508">
        <v>1400</v>
      </c>
      <c r="F2199" s="509">
        <v>31015287</v>
      </c>
      <c r="G2199" s="507" t="s">
        <v>4209</v>
      </c>
      <c r="H2199" s="507" t="s">
        <v>1126</v>
      </c>
      <c r="I2199" s="509" t="s">
        <v>4178</v>
      </c>
      <c r="J2199" s="509" t="s">
        <v>4178</v>
      </c>
      <c r="K2199" s="509">
        <v>2</v>
      </c>
      <c r="L2199" s="509">
        <v>12</v>
      </c>
      <c r="M2199" s="516">
        <v>16800</v>
      </c>
      <c r="N2199" s="512">
        <v>2</v>
      </c>
      <c r="O2199" s="509">
        <v>8</v>
      </c>
      <c r="P2199" s="516">
        <v>11200</v>
      </c>
    </row>
    <row r="2200" spans="1:16" x14ac:dyDescent="0.2">
      <c r="A2200" s="427" t="s">
        <v>4210</v>
      </c>
      <c r="B2200" s="428"/>
      <c r="C2200" s="428"/>
      <c r="D2200" s="429"/>
      <c r="E2200" s="428"/>
      <c r="F2200" s="428"/>
      <c r="G2200" s="430"/>
      <c r="H2200" s="431"/>
      <c r="I2200" s="431"/>
      <c r="J2200" s="428"/>
      <c r="K2200" s="432"/>
      <c r="L2200" s="432"/>
      <c r="M2200" s="428"/>
      <c r="N2200" s="432"/>
      <c r="O2200" s="432"/>
      <c r="P2200" s="428"/>
    </row>
    <row r="2201" spans="1:16" ht="24" x14ac:dyDescent="0.2">
      <c r="A2201" s="408" t="s">
        <v>4211</v>
      </c>
      <c r="B2201" s="411" t="s">
        <v>1112</v>
      </c>
      <c r="C2201" s="412" t="s">
        <v>104</v>
      </c>
      <c r="D2201" s="408" t="s">
        <v>4448</v>
      </c>
      <c r="E2201" s="413">
        <v>1150</v>
      </c>
      <c r="F2201" s="409">
        <v>31361084</v>
      </c>
      <c r="G2201" s="408" t="s">
        <v>4212</v>
      </c>
      <c r="H2201" s="408" t="s">
        <v>891</v>
      </c>
      <c r="I2201" s="408" t="s">
        <v>891</v>
      </c>
      <c r="J2201" s="408" t="s">
        <v>891</v>
      </c>
      <c r="K2201" s="412">
        <v>4</v>
      </c>
      <c r="L2201" s="409">
        <v>12</v>
      </c>
      <c r="M2201" s="409">
        <v>13800</v>
      </c>
      <c r="N2201" s="412">
        <v>4</v>
      </c>
      <c r="O2201" s="409">
        <v>12</v>
      </c>
      <c r="P2201" s="433">
        <v>13800</v>
      </c>
    </row>
    <row r="2202" spans="1:16" ht="24" x14ac:dyDescent="0.2">
      <c r="A2202" s="408" t="s">
        <v>4211</v>
      </c>
      <c r="B2202" s="411" t="s">
        <v>1112</v>
      </c>
      <c r="C2202" s="412" t="s">
        <v>104</v>
      </c>
      <c r="D2202" s="408" t="s">
        <v>4449</v>
      </c>
      <c r="E2202" s="413">
        <v>1150</v>
      </c>
      <c r="F2202" s="409">
        <v>31341837</v>
      </c>
      <c r="G2202" s="408" t="s">
        <v>4213</v>
      </c>
      <c r="H2202" s="408" t="s">
        <v>891</v>
      </c>
      <c r="I2202" s="408" t="s">
        <v>891</v>
      </c>
      <c r="J2202" s="408" t="s">
        <v>891</v>
      </c>
      <c r="K2202" s="412">
        <v>4</v>
      </c>
      <c r="L2202" s="409">
        <v>12</v>
      </c>
      <c r="M2202" s="409">
        <v>13800</v>
      </c>
      <c r="N2202" s="412">
        <v>4</v>
      </c>
      <c r="O2202" s="409">
        <v>12</v>
      </c>
      <c r="P2202" s="433">
        <v>13800</v>
      </c>
    </row>
    <row r="2203" spans="1:16" ht="24" x14ac:dyDescent="0.2">
      <c r="A2203" s="408" t="s">
        <v>4211</v>
      </c>
      <c r="B2203" s="411" t="s">
        <v>1112</v>
      </c>
      <c r="C2203" s="412" t="s">
        <v>104</v>
      </c>
      <c r="D2203" s="408" t="s">
        <v>4449</v>
      </c>
      <c r="E2203" s="413">
        <v>1150</v>
      </c>
      <c r="F2203" s="409">
        <v>31341087</v>
      </c>
      <c r="G2203" s="408" t="s">
        <v>4214</v>
      </c>
      <c r="H2203" s="408" t="s">
        <v>891</v>
      </c>
      <c r="I2203" s="408" t="s">
        <v>891</v>
      </c>
      <c r="J2203" s="408" t="s">
        <v>891</v>
      </c>
      <c r="K2203" s="412">
        <v>4</v>
      </c>
      <c r="L2203" s="409">
        <v>12</v>
      </c>
      <c r="M2203" s="409">
        <v>13800</v>
      </c>
      <c r="N2203" s="412">
        <v>4</v>
      </c>
      <c r="O2203" s="409">
        <v>12</v>
      </c>
      <c r="P2203" s="433">
        <v>13800</v>
      </c>
    </row>
    <row r="2204" spans="1:16" ht="24" x14ac:dyDescent="0.2">
      <c r="A2204" s="408" t="s">
        <v>4211</v>
      </c>
      <c r="B2204" s="411" t="s">
        <v>1112</v>
      </c>
      <c r="C2204" s="412" t="s">
        <v>104</v>
      </c>
      <c r="D2204" s="408" t="s">
        <v>4450</v>
      </c>
      <c r="E2204" s="413">
        <v>1150</v>
      </c>
      <c r="F2204" s="409">
        <v>31360140</v>
      </c>
      <c r="G2204" s="408" t="s">
        <v>4215</v>
      </c>
      <c r="H2204" s="408" t="s">
        <v>4216</v>
      </c>
      <c r="I2204" s="408" t="s">
        <v>4216</v>
      </c>
      <c r="J2204" s="408" t="s">
        <v>1055</v>
      </c>
      <c r="K2204" s="412">
        <v>4</v>
      </c>
      <c r="L2204" s="409">
        <v>12</v>
      </c>
      <c r="M2204" s="409">
        <v>13800</v>
      </c>
      <c r="N2204" s="412">
        <v>4</v>
      </c>
      <c r="O2204" s="409">
        <v>12</v>
      </c>
      <c r="P2204" s="433">
        <v>13800</v>
      </c>
    </row>
    <row r="2205" spans="1:16" ht="24" x14ac:dyDescent="0.2">
      <c r="A2205" s="408" t="s">
        <v>4211</v>
      </c>
      <c r="B2205" s="411" t="s">
        <v>1112</v>
      </c>
      <c r="C2205" s="412" t="s">
        <v>104</v>
      </c>
      <c r="D2205" s="408" t="s">
        <v>4451</v>
      </c>
      <c r="E2205" s="413">
        <v>2000</v>
      </c>
      <c r="F2205" s="409">
        <v>41509459</v>
      </c>
      <c r="G2205" s="408" t="s">
        <v>4217</v>
      </c>
      <c r="H2205" s="408" t="s">
        <v>4218</v>
      </c>
      <c r="I2205" s="408" t="s">
        <v>1068</v>
      </c>
      <c r="J2205" s="408" t="s">
        <v>1068</v>
      </c>
      <c r="K2205" s="412">
        <v>4</v>
      </c>
      <c r="L2205" s="409">
        <v>12</v>
      </c>
      <c r="M2205" s="409">
        <v>24000</v>
      </c>
      <c r="N2205" s="412">
        <v>4</v>
      </c>
      <c r="O2205" s="409">
        <v>12</v>
      </c>
      <c r="P2205" s="433">
        <v>24000</v>
      </c>
    </row>
    <row r="2206" spans="1:16" ht="36" x14ac:dyDescent="0.2">
      <c r="A2206" s="408" t="s">
        <v>4211</v>
      </c>
      <c r="B2206" s="411" t="s">
        <v>1112</v>
      </c>
      <c r="C2206" s="412" t="s">
        <v>104</v>
      </c>
      <c r="D2206" s="408" t="s">
        <v>4452</v>
      </c>
      <c r="E2206" s="413">
        <v>1800</v>
      </c>
      <c r="F2206" s="409">
        <v>10530097</v>
      </c>
      <c r="G2206" s="408" t="s">
        <v>4219</v>
      </c>
      <c r="H2206" s="408" t="s">
        <v>4220</v>
      </c>
      <c r="I2206" s="408" t="s">
        <v>4221</v>
      </c>
      <c r="J2206" s="408" t="s">
        <v>2349</v>
      </c>
      <c r="K2206" s="412">
        <v>4</v>
      </c>
      <c r="L2206" s="409">
        <v>12</v>
      </c>
      <c r="M2206" s="409">
        <v>21600</v>
      </c>
      <c r="N2206" s="412">
        <v>4</v>
      </c>
      <c r="O2206" s="409">
        <v>12</v>
      </c>
      <c r="P2206" s="433">
        <v>21600</v>
      </c>
    </row>
    <row r="2207" spans="1:16" ht="36" x14ac:dyDescent="0.2">
      <c r="A2207" s="408" t="s">
        <v>4211</v>
      </c>
      <c r="B2207" s="411" t="s">
        <v>1112</v>
      </c>
      <c r="C2207" s="412" t="s">
        <v>104</v>
      </c>
      <c r="D2207" s="408" t="s">
        <v>4453</v>
      </c>
      <c r="E2207" s="413">
        <v>2000</v>
      </c>
      <c r="F2207" s="409">
        <v>40023126</v>
      </c>
      <c r="G2207" s="408" t="s">
        <v>4222</v>
      </c>
      <c r="H2207" s="408" t="s">
        <v>4223</v>
      </c>
      <c r="I2207" s="408" t="s">
        <v>4221</v>
      </c>
      <c r="J2207" s="408" t="s">
        <v>2349</v>
      </c>
      <c r="K2207" s="412">
        <v>4</v>
      </c>
      <c r="L2207" s="409">
        <v>12</v>
      </c>
      <c r="M2207" s="409">
        <v>24000</v>
      </c>
      <c r="N2207" s="412">
        <v>4</v>
      </c>
      <c r="O2207" s="409">
        <v>12</v>
      </c>
      <c r="P2207" s="433">
        <v>24000</v>
      </c>
    </row>
    <row r="2208" spans="1:16" ht="24" x14ac:dyDescent="0.2">
      <c r="A2208" s="408" t="s">
        <v>4211</v>
      </c>
      <c r="B2208" s="411" t="s">
        <v>1112</v>
      </c>
      <c r="C2208" s="412" t="s">
        <v>104</v>
      </c>
      <c r="D2208" s="408" t="s">
        <v>4454</v>
      </c>
      <c r="E2208" s="413">
        <v>1150</v>
      </c>
      <c r="F2208" s="409">
        <v>31341829</v>
      </c>
      <c r="G2208" s="408" t="s">
        <v>4224</v>
      </c>
      <c r="H2208" s="408" t="s">
        <v>891</v>
      </c>
      <c r="I2208" s="408" t="s">
        <v>891</v>
      </c>
      <c r="J2208" s="408" t="s">
        <v>891</v>
      </c>
      <c r="K2208" s="412">
        <v>4</v>
      </c>
      <c r="L2208" s="409">
        <v>12</v>
      </c>
      <c r="M2208" s="409">
        <v>13800</v>
      </c>
      <c r="N2208" s="412">
        <v>4</v>
      </c>
      <c r="O2208" s="409">
        <v>12</v>
      </c>
      <c r="P2208" s="433">
        <v>13800</v>
      </c>
    </row>
    <row r="2209" spans="1:16" ht="36" x14ac:dyDescent="0.2">
      <c r="A2209" s="408" t="s">
        <v>4211</v>
      </c>
      <c r="B2209" s="411" t="s">
        <v>1112</v>
      </c>
      <c r="C2209" s="412" t="s">
        <v>104</v>
      </c>
      <c r="D2209" s="408" t="s">
        <v>4454</v>
      </c>
      <c r="E2209" s="413">
        <v>1150</v>
      </c>
      <c r="F2209" s="409">
        <v>45737463</v>
      </c>
      <c r="G2209" s="408" t="s">
        <v>4225</v>
      </c>
      <c r="H2209" s="408" t="s">
        <v>891</v>
      </c>
      <c r="I2209" s="408" t="s">
        <v>891</v>
      </c>
      <c r="J2209" s="408" t="s">
        <v>891</v>
      </c>
      <c r="K2209" s="412">
        <v>4</v>
      </c>
      <c r="L2209" s="409">
        <v>12</v>
      </c>
      <c r="M2209" s="409">
        <v>13800</v>
      </c>
      <c r="N2209" s="412">
        <v>4</v>
      </c>
      <c r="O2209" s="409">
        <v>12</v>
      </c>
      <c r="P2209" s="433">
        <v>13800</v>
      </c>
    </row>
    <row r="2210" spans="1:16" ht="24" x14ac:dyDescent="0.2">
      <c r="A2210" s="408" t="s">
        <v>4211</v>
      </c>
      <c r="B2210" s="411" t="s">
        <v>1112</v>
      </c>
      <c r="C2210" s="412" t="s">
        <v>104</v>
      </c>
      <c r="D2210" s="408" t="s">
        <v>4454</v>
      </c>
      <c r="E2210" s="413">
        <v>1150</v>
      </c>
      <c r="F2210" s="409">
        <v>10108520</v>
      </c>
      <c r="G2210" s="408" t="s">
        <v>4226</v>
      </c>
      <c r="H2210" s="408" t="s">
        <v>891</v>
      </c>
      <c r="I2210" s="408" t="s">
        <v>891</v>
      </c>
      <c r="J2210" s="408" t="s">
        <v>891</v>
      </c>
      <c r="K2210" s="412">
        <v>4</v>
      </c>
      <c r="L2210" s="409">
        <v>12</v>
      </c>
      <c r="M2210" s="409">
        <v>13800</v>
      </c>
      <c r="N2210" s="412">
        <v>4</v>
      </c>
      <c r="O2210" s="409">
        <v>12</v>
      </c>
      <c r="P2210" s="433">
        <v>13800</v>
      </c>
    </row>
    <row r="2211" spans="1:16" ht="24" x14ac:dyDescent="0.2">
      <c r="A2211" s="408" t="s">
        <v>4211</v>
      </c>
      <c r="B2211" s="411" t="s">
        <v>1112</v>
      </c>
      <c r="C2211" s="412" t="s">
        <v>104</v>
      </c>
      <c r="D2211" s="408" t="s">
        <v>4455</v>
      </c>
      <c r="E2211" s="413">
        <v>1150</v>
      </c>
      <c r="F2211" s="409">
        <v>43444878</v>
      </c>
      <c r="G2211" s="408" t="s">
        <v>4227</v>
      </c>
      <c r="H2211" s="408" t="s">
        <v>4216</v>
      </c>
      <c r="I2211" s="408" t="s">
        <v>4216</v>
      </c>
      <c r="J2211" s="408" t="s">
        <v>4228</v>
      </c>
      <c r="K2211" s="412">
        <v>4</v>
      </c>
      <c r="L2211" s="409">
        <v>12</v>
      </c>
      <c r="M2211" s="409">
        <v>13800</v>
      </c>
      <c r="N2211" s="412">
        <v>4</v>
      </c>
      <c r="O2211" s="409">
        <v>12</v>
      </c>
      <c r="P2211" s="433">
        <v>13800</v>
      </c>
    </row>
    <row r="2212" spans="1:16" ht="24" x14ac:dyDescent="0.2">
      <c r="A2212" s="408" t="s">
        <v>4211</v>
      </c>
      <c r="B2212" s="411" t="s">
        <v>1112</v>
      </c>
      <c r="C2212" s="412" t="s">
        <v>104</v>
      </c>
      <c r="D2212" s="408" t="s">
        <v>4456</v>
      </c>
      <c r="E2212" s="413">
        <v>1400</v>
      </c>
      <c r="F2212" s="409">
        <v>42263027</v>
      </c>
      <c r="G2212" s="408" t="s">
        <v>4229</v>
      </c>
      <c r="H2212" s="408" t="s">
        <v>4230</v>
      </c>
      <c r="I2212" s="408" t="s">
        <v>1030</v>
      </c>
      <c r="J2212" s="408" t="s">
        <v>2349</v>
      </c>
      <c r="K2212" s="412">
        <v>4</v>
      </c>
      <c r="L2212" s="409">
        <v>12</v>
      </c>
      <c r="M2212" s="409">
        <v>16800</v>
      </c>
      <c r="N2212" s="412">
        <v>4</v>
      </c>
      <c r="O2212" s="409">
        <v>12</v>
      </c>
      <c r="P2212" s="433">
        <v>16800</v>
      </c>
    </row>
    <row r="2213" spans="1:16" ht="24" x14ac:dyDescent="0.2">
      <c r="A2213" s="408" t="s">
        <v>4211</v>
      </c>
      <c r="B2213" s="411" t="s">
        <v>1112</v>
      </c>
      <c r="C2213" s="412" t="s">
        <v>104</v>
      </c>
      <c r="D2213" s="408" t="s">
        <v>4457</v>
      </c>
      <c r="E2213" s="413">
        <v>2000</v>
      </c>
      <c r="F2213" s="409">
        <v>31342295</v>
      </c>
      <c r="G2213" s="408" t="s">
        <v>4231</v>
      </c>
      <c r="H2213" s="408" t="s">
        <v>4223</v>
      </c>
      <c r="I2213" s="408" t="s">
        <v>1068</v>
      </c>
      <c r="J2213" s="408" t="s">
        <v>1068</v>
      </c>
      <c r="K2213" s="412">
        <v>4</v>
      </c>
      <c r="L2213" s="409">
        <v>9</v>
      </c>
      <c r="M2213" s="409">
        <v>18000</v>
      </c>
      <c r="N2213" s="412">
        <v>4</v>
      </c>
      <c r="O2213" s="409">
        <v>12</v>
      </c>
      <c r="P2213" s="433">
        <v>24000</v>
      </c>
    </row>
    <row r="2214" spans="1:16" ht="36" x14ac:dyDescent="0.2">
      <c r="A2214" s="408" t="s">
        <v>4211</v>
      </c>
      <c r="B2214" s="411" t="s">
        <v>1112</v>
      </c>
      <c r="C2214" s="412" t="s">
        <v>104</v>
      </c>
      <c r="D2214" s="408" t="s">
        <v>4458</v>
      </c>
      <c r="E2214" s="413">
        <v>2000</v>
      </c>
      <c r="F2214" s="409">
        <v>31015331</v>
      </c>
      <c r="G2214" s="408" t="s">
        <v>4232</v>
      </c>
      <c r="H2214" s="408" t="s">
        <v>4218</v>
      </c>
      <c r="I2214" s="408" t="s">
        <v>1068</v>
      </c>
      <c r="J2214" s="408" t="s">
        <v>1068</v>
      </c>
      <c r="K2214" s="412">
        <v>4</v>
      </c>
      <c r="L2214" s="409">
        <v>9</v>
      </c>
      <c r="M2214" s="409">
        <v>18000</v>
      </c>
      <c r="N2214" s="412">
        <v>4</v>
      </c>
      <c r="O2214" s="409">
        <v>12</v>
      </c>
      <c r="P2214" s="433">
        <v>24000</v>
      </c>
    </row>
    <row r="2215" spans="1:16" ht="24" x14ac:dyDescent="0.2">
      <c r="A2215" s="408" t="s">
        <v>4211</v>
      </c>
      <c r="B2215" s="411" t="s">
        <v>1112</v>
      </c>
      <c r="C2215" s="412" t="s">
        <v>104</v>
      </c>
      <c r="D2215" s="408" t="s">
        <v>4452</v>
      </c>
      <c r="E2215" s="413">
        <v>1800</v>
      </c>
      <c r="F2215" s="409">
        <v>42884507</v>
      </c>
      <c r="G2215" s="408" t="s">
        <v>4233</v>
      </c>
      <c r="H2215" s="408" t="s">
        <v>4216</v>
      </c>
      <c r="I2215" s="408" t="s">
        <v>4216</v>
      </c>
      <c r="J2215" s="408" t="s">
        <v>4234</v>
      </c>
      <c r="K2215" s="412">
        <v>3</v>
      </c>
      <c r="L2215" s="409">
        <v>10</v>
      </c>
      <c r="M2215" s="409">
        <v>18000</v>
      </c>
      <c r="N2215" s="412">
        <v>3</v>
      </c>
      <c r="O2215" s="409">
        <v>10</v>
      </c>
      <c r="P2215" s="433">
        <v>18000</v>
      </c>
    </row>
    <row r="2216" spans="1:16" ht="24" x14ac:dyDescent="0.2">
      <c r="A2216" s="408" t="s">
        <v>4211</v>
      </c>
      <c r="B2216" s="411" t="s">
        <v>1112</v>
      </c>
      <c r="C2216" s="412" t="s">
        <v>104</v>
      </c>
      <c r="D2216" s="408" t="s">
        <v>4459</v>
      </c>
      <c r="E2216" s="413">
        <v>1150</v>
      </c>
      <c r="F2216" s="409">
        <v>80003326</v>
      </c>
      <c r="G2216" s="408" t="s">
        <v>4235</v>
      </c>
      <c r="H2216" s="408" t="s">
        <v>891</v>
      </c>
      <c r="I2216" s="408" t="s">
        <v>891</v>
      </c>
      <c r="J2216" s="408" t="s">
        <v>891</v>
      </c>
      <c r="K2216" s="412">
        <v>3</v>
      </c>
      <c r="L2216" s="409">
        <v>10</v>
      </c>
      <c r="M2216" s="409">
        <v>11500</v>
      </c>
      <c r="N2216" s="412">
        <v>3</v>
      </c>
      <c r="O2216" s="409">
        <v>10</v>
      </c>
      <c r="P2216" s="433">
        <v>11500</v>
      </c>
    </row>
    <row r="2217" spans="1:16" ht="24" x14ac:dyDescent="0.2">
      <c r="A2217" s="408" t="s">
        <v>4211</v>
      </c>
      <c r="B2217" s="411" t="s">
        <v>1112</v>
      </c>
      <c r="C2217" s="412" t="s">
        <v>104</v>
      </c>
      <c r="D2217" s="408" t="s">
        <v>4459</v>
      </c>
      <c r="E2217" s="413">
        <v>1150</v>
      </c>
      <c r="F2217" s="409">
        <v>31359223</v>
      </c>
      <c r="G2217" s="408" t="s">
        <v>4236</v>
      </c>
      <c r="H2217" s="408" t="s">
        <v>891</v>
      </c>
      <c r="I2217" s="408" t="s">
        <v>891</v>
      </c>
      <c r="J2217" s="408" t="s">
        <v>891</v>
      </c>
      <c r="K2217" s="412">
        <v>3</v>
      </c>
      <c r="L2217" s="409">
        <v>10</v>
      </c>
      <c r="M2217" s="409">
        <v>11500</v>
      </c>
      <c r="N2217" s="412">
        <v>3</v>
      </c>
      <c r="O2217" s="409">
        <v>10</v>
      </c>
      <c r="P2217" s="433">
        <v>11500</v>
      </c>
    </row>
    <row r="2218" spans="1:16" ht="24" x14ac:dyDescent="0.2">
      <c r="A2218" s="408" t="s">
        <v>4211</v>
      </c>
      <c r="B2218" s="411" t="s">
        <v>1112</v>
      </c>
      <c r="C2218" s="412" t="s">
        <v>104</v>
      </c>
      <c r="D2218" s="408" t="s">
        <v>4459</v>
      </c>
      <c r="E2218" s="413">
        <v>1150</v>
      </c>
      <c r="F2218" s="409">
        <v>31342151</v>
      </c>
      <c r="G2218" s="408" t="s">
        <v>4237</v>
      </c>
      <c r="H2218" s="408" t="s">
        <v>891</v>
      </c>
      <c r="I2218" s="408" t="s">
        <v>891</v>
      </c>
      <c r="J2218" s="408" t="s">
        <v>891</v>
      </c>
      <c r="K2218" s="412">
        <v>3</v>
      </c>
      <c r="L2218" s="409">
        <v>12</v>
      </c>
      <c r="M2218" s="409">
        <v>13800</v>
      </c>
      <c r="N2218" s="412">
        <v>3</v>
      </c>
      <c r="O2218" s="409">
        <v>12</v>
      </c>
      <c r="P2218" s="433">
        <v>13800</v>
      </c>
    </row>
    <row r="2219" spans="1:16" ht="24" x14ac:dyDescent="0.2">
      <c r="A2219" s="408" t="s">
        <v>4211</v>
      </c>
      <c r="B2219" s="411" t="s">
        <v>1112</v>
      </c>
      <c r="C2219" s="412" t="s">
        <v>104</v>
      </c>
      <c r="D2219" s="408" t="s">
        <v>4460</v>
      </c>
      <c r="E2219" s="413">
        <v>2000</v>
      </c>
      <c r="F2219" s="409">
        <v>31341052</v>
      </c>
      <c r="G2219" s="408" t="s">
        <v>4212</v>
      </c>
      <c r="H2219" s="408" t="s">
        <v>4223</v>
      </c>
      <c r="I2219" s="408" t="s">
        <v>1068</v>
      </c>
      <c r="J2219" s="408" t="s">
        <v>1068</v>
      </c>
      <c r="K2219" s="412">
        <v>3</v>
      </c>
      <c r="L2219" s="409">
        <v>12</v>
      </c>
      <c r="M2219" s="409">
        <v>24000</v>
      </c>
      <c r="N2219" s="412">
        <v>3</v>
      </c>
      <c r="O2219" s="409">
        <v>10</v>
      </c>
      <c r="P2219" s="433">
        <v>20000</v>
      </c>
    </row>
    <row r="2220" spans="1:16" ht="36" x14ac:dyDescent="0.2">
      <c r="A2220" s="408" t="s">
        <v>4211</v>
      </c>
      <c r="B2220" s="411" t="s">
        <v>1112</v>
      </c>
      <c r="C2220" s="412" t="s">
        <v>104</v>
      </c>
      <c r="D2220" s="408" t="s">
        <v>4461</v>
      </c>
      <c r="E2220" s="413">
        <v>1150</v>
      </c>
      <c r="F2220" s="409">
        <v>74076085</v>
      </c>
      <c r="G2220" s="408" t="s">
        <v>4238</v>
      </c>
      <c r="H2220" s="408" t="s">
        <v>4216</v>
      </c>
      <c r="I2220" s="408" t="s">
        <v>1068</v>
      </c>
      <c r="J2220" s="408" t="s">
        <v>1068</v>
      </c>
      <c r="K2220" s="412">
        <v>3</v>
      </c>
      <c r="L2220" s="409">
        <v>12</v>
      </c>
      <c r="M2220" s="409">
        <v>13800</v>
      </c>
      <c r="N2220" s="412">
        <v>3</v>
      </c>
      <c r="O2220" s="409">
        <v>12</v>
      </c>
      <c r="P2220" s="433">
        <v>13800</v>
      </c>
    </row>
    <row r="2221" spans="1:16" ht="24" x14ac:dyDescent="0.2">
      <c r="A2221" s="408" t="s">
        <v>4211</v>
      </c>
      <c r="B2221" s="411" t="s">
        <v>1112</v>
      </c>
      <c r="C2221" s="412" t="s">
        <v>104</v>
      </c>
      <c r="D2221" s="408" t="s">
        <v>4462</v>
      </c>
      <c r="E2221" s="413">
        <v>2000</v>
      </c>
      <c r="F2221" s="409">
        <v>31036952</v>
      </c>
      <c r="G2221" s="408" t="s">
        <v>4239</v>
      </c>
      <c r="H2221" s="408" t="s">
        <v>4223</v>
      </c>
      <c r="I2221" s="408" t="s">
        <v>1068</v>
      </c>
      <c r="J2221" s="408" t="s">
        <v>1068</v>
      </c>
      <c r="K2221" s="412">
        <v>3</v>
      </c>
      <c r="L2221" s="409">
        <v>12</v>
      </c>
      <c r="M2221" s="409">
        <v>24000</v>
      </c>
      <c r="N2221" s="412">
        <v>3</v>
      </c>
      <c r="O2221" s="409">
        <v>12</v>
      </c>
      <c r="P2221" s="433">
        <v>24000</v>
      </c>
    </row>
    <row r="2222" spans="1:16" ht="24" x14ac:dyDescent="0.2">
      <c r="A2222" s="408" t="s">
        <v>4211</v>
      </c>
      <c r="B2222" s="411" t="s">
        <v>1112</v>
      </c>
      <c r="C2222" s="412" t="s">
        <v>104</v>
      </c>
      <c r="D2222" s="408" t="s">
        <v>4452</v>
      </c>
      <c r="E2222" s="413">
        <v>1800</v>
      </c>
      <c r="F2222" s="409">
        <v>43380822</v>
      </c>
      <c r="G2222" s="408" t="s">
        <v>4240</v>
      </c>
      <c r="H2222" s="408" t="s">
        <v>4241</v>
      </c>
      <c r="I2222" s="408" t="s">
        <v>1068</v>
      </c>
      <c r="J2222" s="408" t="s">
        <v>1068</v>
      </c>
      <c r="K2222" s="412">
        <v>3</v>
      </c>
      <c r="L2222" s="409">
        <v>12</v>
      </c>
      <c r="M2222" s="409">
        <v>21600</v>
      </c>
      <c r="N2222" s="412">
        <v>3</v>
      </c>
      <c r="O2222" s="409">
        <v>12</v>
      </c>
      <c r="P2222" s="433">
        <v>24000</v>
      </c>
    </row>
    <row r="2223" spans="1:16" ht="24" x14ac:dyDescent="0.2">
      <c r="A2223" s="408" t="s">
        <v>4211</v>
      </c>
      <c r="B2223" s="411" t="s">
        <v>1112</v>
      </c>
      <c r="C2223" s="412" t="s">
        <v>104</v>
      </c>
      <c r="D2223" s="408" t="s">
        <v>4448</v>
      </c>
      <c r="E2223" s="413">
        <v>1150</v>
      </c>
      <c r="F2223" s="409">
        <v>42451322</v>
      </c>
      <c r="G2223" s="408" t="s">
        <v>4242</v>
      </c>
      <c r="H2223" s="408" t="s">
        <v>891</v>
      </c>
      <c r="I2223" s="408" t="s">
        <v>891</v>
      </c>
      <c r="J2223" s="408" t="s">
        <v>891</v>
      </c>
      <c r="K2223" s="412">
        <v>3</v>
      </c>
      <c r="L2223" s="409">
        <v>10</v>
      </c>
      <c r="M2223" s="409">
        <v>11500</v>
      </c>
      <c r="N2223" s="412">
        <v>3</v>
      </c>
      <c r="O2223" s="409">
        <v>10</v>
      </c>
      <c r="P2223" s="433">
        <v>11500</v>
      </c>
    </row>
    <row r="2224" spans="1:16" ht="24" x14ac:dyDescent="0.2">
      <c r="A2224" s="408" t="s">
        <v>4211</v>
      </c>
      <c r="B2224" s="411" t="s">
        <v>1112</v>
      </c>
      <c r="C2224" s="412" t="s">
        <v>104</v>
      </c>
      <c r="D2224" s="408" t="s">
        <v>4449</v>
      </c>
      <c r="E2224" s="413">
        <v>1150</v>
      </c>
      <c r="F2224" s="409">
        <v>31032638</v>
      </c>
      <c r="G2224" s="408" t="s">
        <v>4243</v>
      </c>
      <c r="H2224" s="408" t="s">
        <v>891</v>
      </c>
      <c r="I2224" s="408" t="s">
        <v>891</v>
      </c>
      <c r="J2224" s="408" t="s">
        <v>891</v>
      </c>
      <c r="K2224" s="412">
        <v>3</v>
      </c>
      <c r="L2224" s="409">
        <v>10</v>
      </c>
      <c r="M2224" s="409">
        <v>11500</v>
      </c>
      <c r="N2224" s="412">
        <v>3</v>
      </c>
      <c r="O2224" s="409">
        <v>10</v>
      </c>
      <c r="P2224" s="433">
        <v>11500</v>
      </c>
    </row>
    <row r="2225" spans="1:16" ht="24" x14ac:dyDescent="0.2">
      <c r="A2225" s="408" t="s">
        <v>4211</v>
      </c>
      <c r="B2225" s="411" t="s">
        <v>1112</v>
      </c>
      <c r="C2225" s="412" t="s">
        <v>104</v>
      </c>
      <c r="D2225" s="408" t="s">
        <v>4449</v>
      </c>
      <c r="E2225" s="413">
        <v>1150</v>
      </c>
      <c r="F2225" s="409">
        <v>31345250</v>
      </c>
      <c r="G2225" s="408" t="s">
        <v>4244</v>
      </c>
      <c r="H2225" s="408" t="s">
        <v>891</v>
      </c>
      <c r="I2225" s="408" t="s">
        <v>891</v>
      </c>
      <c r="J2225" s="408" t="s">
        <v>891</v>
      </c>
      <c r="K2225" s="412">
        <v>3</v>
      </c>
      <c r="L2225" s="409">
        <v>10</v>
      </c>
      <c r="M2225" s="409">
        <v>11500</v>
      </c>
      <c r="N2225" s="412">
        <v>3</v>
      </c>
      <c r="O2225" s="409">
        <v>10</v>
      </c>
      <c r="P2225" s="433">
        <v>11500</v>
      </c>
    </row>
    <row r="2226" spans="1:16" ht="24" x14ac:dyDescent="0.2">
      <c r="A2226" s="408" t="s">
        <v>4211</v>
      </c>
      <c r="B2226" s="411" t="s">
        <v>1112</v>
      </c>
      <c r="C2226" s="412" t="s">
        <v>104</v>
      </c>
      <c r="D2226" s="408" t="s">
        <v>4456</v>
      </c>
      <c r="E2226" s="413">
        <v>1400</v>
      </c>
      <c r="F2226" s="409">
        <v>42107399</v>
      </c>
      <c r="G2226" s="408" t="s">
        <v>4245</v>
      </c>
      <c r="H2226" s="408" t="s">
        <v>4230</v>
      </c>
      <c r="I2226" s="408" t="s">
        <v>2349</v>
      </c>
      <c r="J2226" s="408" t="s">
        <v>2349</v>
      </c>
      <c r="K2226" s="412">
        <v>3</v>
      </c>
      <c r="L2226" s="409">
        <v>10</v>
      </c>
      <c r="M2226" s="409">
        <v>14000</v>
      </c>
      <c r="N2226" s="412">
        <v>3</v>
      </c>
      <c r="O2226" s="409">
        <v>12</v>
      </c>
      <c r="P2226" s="433">
        <v>16800</v>
      </c>
    </row>
    <row r="2227" spans="1:16" ht="24" x14ac:dyDescent="0.2">
      <c r="A2227" s="408" t="s">
        <v>4211</v>
      </c>
      <c r="B2227" s="411" t="s">
        <v>1112</v>
      </c>
      <c r="C2227" s="412" t="s">
        <v>104</v>
      </c>
      <c r="D2227" s="408" t="s">
        <v>4246</v>
      </c>
      <c r="E2227" s="413">
        <v>3500</v>
      </c>
      <c r="F2227" s="409">
        <v>42392046</v>
      </c>
      <c r="G2227" s="408" t="s">
        <v>4247</v>
      </c>
      <c r="H2227" s="408" t="s">
        <v>4248</v>
      </c>
      <c r="I2227" s="408" t="s">
        <v>4249</v>
      </c>
      <c r="J2227" s="408" t="s">
        <v>1055</v>
      </c>
      <c r="K2227" s="412">
        <v>3</v>
      </c>
      <c r="L2227" s="409">
        <v>10</v>
      </c>
      <c r="M2227" s="409">
        <v>35000</v>
      </c>
      <c r="N2227" s="412">
        <v>3</v>
      </c>
      <c r="O2227" s="409">
        <v>12</v>
      </c>
      <c r="P2227" s="433">
        <v>36000</v>
      </c>
    </row>
    <row r="2228" spans="1:16" ht="24" x14ac:dyDescent="0.2">
      <c r="A2228" s="408" t="s">
        <v>4211</v>
      </c>
      <c r="B2228" s="411" t="s">
        <v>1112</v>
      </c>
      <c r="C2228" s="412" t="s">
        <v>104</v>
      </c>
      <c r="D2228" s="408" t="s">
        <v>4250</v>
      </c>
      <c r="E2228" s="413">
        <v>1500</v>
      </c>
      <c r="F2228" s="409">
        <v>73075252</v>
      </c>
      <c r="G2228" s="408" t="s">
        <v>4251</v>
      </c>
      <c r="H2228" s="408" t="s">
        <v>4216</v>
      </c>
      <c r="I2228" s="408" t="s">
        <v>4216</v>
      </c>
      <c r="J2228" s="408" t="s">
        <v>4234</v>
      </c>
      <c r="K2228" s="412">
        <v>3</v>
      </c>
      <c r="L2228" s="409">
        <v>10</v>
      </c>
      <c r="M2228" s="409">
        <v>15000</v>
      </c>
      <c r="N2228" s="412">
        <v>3</v>
      </c>
      <c r="O2228" s="409">
        <v>10</v>
      </c>
      <c r="P2228" s="433">
        <v>15000</v>
      </c>
    </row>
    <row r="2229" spans="1:16" ht="24" x14ac:dyDescent="0.2">
      <c r="A2229" s="408" t="s">
        <v>4211</v>
      </c>
      <c r="B2229" s="411" t="s">
        <v>1112</v>
      </c>
      <c r="C2229" s="412" t="s">
        <v>104</v>
      </c>
      <c r="D2229" s="408" t="s">
        <v>4252</v>
      </c>
      <c r="E2229" s="413">
        <v>3000</v>
      </c>
      <c r="F2229" s="409">
        <v>44721056</v>
      </c>
      <c r="G2229" s="408" t="s">
        <v>4253</v>
      </c>
      <c r="H2229" s="408" t="s">
        <v>4254</v>
      </c>
      <c r="I2229" s="408" t="s">
        <v>4254</v>
      </c>
      <c r="J2229" s="408" t="s">
        <v>1055</v>
      </c>
      <c r="K2229" s="412">
        <v>3</v>
      </c>
      <c r="L2229" s="409">
        <v>10</v>
      </c>
      <c r="M2229" s="409">
        <v>30000</v>
      </c>
      <c r="N2229" s="412">
        <v>3</v>
      </c>
      <c r="O2229" s="409">
        <v>10</v>
      </c>
      <c r="P2229" s="433">
        <v>30000</v>
      </c>
    </row>
    <row r="2230" spans="1:16" ht="24" x14ac:dyDescent="0.2">
      <c r="A2230" s="408" t="s">
        <v>4211</v>
      </c>
      <c r="B2230" s="411" t="s">
        <v>1112</v>
      </c>
      <c r="C2230" s="412" t="s">
        <v>104</v>
      </c>
      <c r="D2230" s="408" t="s">
        <v>4255</v>
      </c>
      <c r="E2230" s="413">
        <v>3400</v>
      </c>
      <c r="F2230" s="409">
        <v>44783669</v>
      </c>
      <c r="G2230" s="408" t="s">
        <v>4256</v>
      </c>
      <c r="H2230" s="408" t="s">
        <v>4216</v>
      </c>
      <c r="I2230" s="408" t="s">
        <v>4216</v>
      </c>
      <c r="J2230" s="408" t="s">
        <v>4234</v>
      </c>
      <c r="K2230" s="412">
        <v>3</v>
      </c>
      <c r="L2230" s="409">
        <v>10</v>
      </c>
      <c r="M2230" s="409">
        <v>34000</v>
      </c>
      <c r="N2230" s="412">
        <v>3</v>
      </c>
      <c r="O2230" s="409">
        <v>10</v>
      </c>
      <c r="P2230" s="433">
        <v>36000</v>
      </c>
    </row>
    <row r="2231" spans="1:16" ht="36" x14ac:dyDescent="0.2">
      <c r="A2231" s="408" t="s">
        <v>4211</v>
      </c>
      <c r="B2231" s="411" t="s">
        <v>1112</v>
      </c>
      <c r="C2231" s="412" t="s">
        <v>104</v>
      </c>
      <c r="D2231" s="408" t="s">
        <v>4255</v>
      </c>
      <c r="E2231" s="413">
        <v>3400</v>
      </c>
      <c r="F2231" s="409">
        <v>43442855</v>
      </c>
      <c r="G2231" s="408" t="s">
        <v>4257</v>
      </c>
      <c r="H2231" s="408" t="s">
        <v>4216</v>
      </c>
      <c r="I2231" s="408" t="s">
        <v>4216</v>
      </c>
      <c r="J2231" s="408" t="s">
        <v>4234</v>
      </c>
      <c r="K2231" s="412">
        <v>3</v>
      </c>
      <c r="L2231" s="409">
        <v>10</v>
      </c>
      <c r="M2231" s="409">
        <v>34000</v>
      </c>
      <c r="N2231" s="412">
        <v>3</v>
      </c>
      <c r="O2231" s="409">
        <v>10</v>
      </c>
      <c r="P2231" s="433">
        <v>36000</v>
      </c>
    </row>
    <row r="2232" spans="1:16" ht="24" x14ac:dyDescent="0.2">
      <c r="A2232" s="408" t="s">
        <v>4211</v>
      </c>
      <c r="B2232" s="411" t="s">
        <v>1112</v>
      </c>
      <c r="C2232" s="412" t="s">
        <v>104</v>
      </c>
      <c r="D2232" s="408" t="s">
        <v>4255</v>
      </c>
      <c r="E2232" s="413">
        <v>3400</v>
      </c>
      <c r="F2232" s="409">
        <v>31038767</v>
      </c>
      <c r="G2232" s="408" t="s">
        <v>4258</v>
      </c>
      <c r="H2232" s="408" t="s">
        <v>4216</v>
      </c>
      <c r="I2232" s="408" t="s">
        <v>4216</v>
      </c>
      <c r="J2232" s="408" t="s">
        <v>4234</v>
      </c>
      <c r="K2232" s="412">
        <v>3</v>
      </c>
      <c r="L2232" s="409">
        <v>10</v>
      </c>
      <c r="M2232" s="409">
        <v>34000</v>
      </c>
      <c r="N2232" s="412">
        <v>3</v>
      </c>
      <c r="O2232" s="409">
        <v>10</v>
      </c>
      <c r="P2232" s="433">
        <v>36000</v>
      </c>
    </row>
    <row r="2233" spans="1:16" ht="36" x14ac:dyDescent="0.2">
      <c r="A2233" s="408" t="s">
        <v>4211</v>
      </c>
      <c r="B2233" s="411" t="s">
        <v>1112</v>
      </c>
      <c r="C2233" s="412" t="s">
        <v>104</v>
      </c>
      <c r="D2233" s="408" t="s">
        <v>4259</v>
      </c>
      <c r="E2233" s="413">
        <v>3600</v>
      </c>
      <c r="F2233" s="409">
        <v>31033005</v>
      </c>
      <c r="G2233" s="408" t="s">
        <v>4260</v>
      </c>
      <c r="H2233" s="408" t="s">
        <v>4216</v>
      </c>
      <c r="I2233" s="408" t="s">
        <v>4216</v>
      </c>
      <c r="J2233" s="408" t="s">
        <v>4234</v>
      </c>
      <c r="K2233" s="412">
        <v>3</v>
      </c>
      <c r="L2233" s="409">
        <v>10</v>
      </c>
      <c r="M2233" s="409">
        <v>36000</v>
      </c>
      <c r="N2233" s="412">
        <v>3</v>
      </c>
      <c r="O2233" s="409">
        <v>10</v>
      </c>
      <c r="P2233" s="433">
        <v>36000</v>
      </c>
    </row>
    <row r="2234" spans="1:16" ht="24" x14ac:dyDescent="0.2">
      <c r="A2234" s="408" t="s">
        <v>4211</v>
      </c>
      <c r="B2234" s="411" t="s">
        <v>1112</v>
      </c>
      <c r="C2234" s="412" t="s">
        <v>104</v>
      </c>
      <c r="D2234" s="408" t="s">
        <v>4259</v>
      </c>
      <c r="E2234" s="413">
        <v>3600</v>
      </c>
      <c r="F2234" s="409">
        <v>42237233</v>
      </c>
      <c r="G2234" s="408" t="s">
        <v>4261</v>
      </c>
      <c r="H2234" s="408" t="s">
        <v>4216</v>
      </c>
      <c r="I2234" s="408" t="s">
        <v>4216</v>
      </c>
      <c r="J2234" s="408" t="s">
        <v>4234</v>
      </c>
      <c r="K2234" s="412">
        <v>3</v>
      </c>
      <c r="L2234" s="409">
        <v>10</v>
      </c>
      <c r="M2234" s="409">
        <v>36000</v>
      </c>
      <c r="N2234" s="412">
        <v>3</v>
      </c>
      <c r="O2234" s="409">
        <v>12</v>
      </c>
      <c r="P2234" s="433">
        <v>43200</v>
      </c>
    </row>
    <row r="2235" spans="1:16" ht="24" x14ac:dyDescent="0.2">
      <c r="A2235" s="408" t="s">
        <v>4211</v>
      </c>
      <c r="B2235" s="411" t="s">
        <v>1112</v>
      </c>
      <c r="C2235" s="412" t="s">
        <v>104</v>
      </c>
      <c r="D2235" s="408" t="s">
        <v>4262</v>
      </c>
      <c r="E2235" s="413">
        <v>3600</v>
      </c>
      <c r="F2235" s="409">
        <v>45887470</v>
      </c>
      <c r="G2235" s="408" t="s">
        <v>4263</v>
      </c>
      <c r="H2235" s="408" t="s">
        <v>4216</v>
      </c>
      <c r="I2235" s="408" t="s">
        <v>4216</v>
      </c>
      <c r="J2235" s="408" t="s">
        <v>4234</v>
      </c>
      <c r="K2235" s="412">
        <v>3</v>
      </c>
      <c r="L2235" s="409">
        <v>10</v>
      </c>
      <c r="M2235" s="409">
        <v>36000</v>
      </c>
      <c r="N2235" s="412">
        <v>3</v>
      </c>
      <c r="O2235" s="409">
        <v>10</v>
      </c>
      <c r="P2235" s="433">
        <v>36000</v>
      </c>
    </row>
    <row r="2236" spans="1:16" ht="24" x14ac:dyDescent="0.2">
      <c r="A2236" s="408" t="s">
        <v>4211</v>
      </c>
      <c r="B2236" s="411" t="s">
        <v>1112</v>
      </c>
      <c r="C2236" s="412" t="s">
        <v>104</v>
      </c>
      <c r="D2236" s="408" t="s">
        <v>4262</v>
      </c>
      <c r="E2236" s="413">
        <v>3600</v>
      </c>
      <c r="F2236" s="409">
        <v>46093726</v>
      </c>
      <c r="G2236" s="408" t="s">
        <v>4264</v>
      </c>
      <c r="H2236" s="408" t="s">
        <v>4216</v>
      </c>
      <c r="I2236" s="408" t="s">
        <v>4216</v>
      </c>
      <c r="J2236" s="408" t="s">
        <v>4234</v>
      </c>
      <c r="K2236" s="412">
        <v>3</v>
      </c>
      <c r="L2236" s="409">
        <v>10</v>
      </c>
      <c r="M2236" s="409">
        <v>36000</v>
      </c>
      <c r="N2236" s="412">
        <v>3</v>
      </c>
      <c r="O2236" s="409">
        <v>10</v>
      </c>
      <c r="P2236" s="433">
        <v>36000</v>
      </c>
    </row>
    <row r="2237" spans="1:16" ht="24" x14ac:dyDescent="0.2">
      <c r="A2237" s="408" t="s">
        <v>4211</v>
      </c>
      <c r="B2237" s="411" t="s">
        <v>1112</v>
      </c>
      <c r="C2237" s="412" t="s">
        <v>104</v>
      </c>
      <c r="D2237" s="408" t="s">
        <v>4262</v>
      </c>
      <c r="E2237" s="413">
        <v>3600</v>
      </c>
      <c r="F2237" s="409">
        <v>43318918</v>
      </c>
      <c r="G2237" s="408" t="s">
        <v>4265</v>
      </c>
      <c r="H2237" s="408" t="s">
        <v>4216</v>
      </c>
      <c r="I2237" s="408" t="s">
        <v>4216</v>
      </c>
      <c r="J2237" s="408" t="s">
        <v>4234</v>
      </c>
      <c r="K2237" s="412">
        <v>3</v>
      </c>
      <c r="L2237" s="409">
        <v>10</v>
      </c>
      <c r="M2237" s="409">
        <v>36000</v>
      </c>
      <c r="N2237" s="412">
        <v>3</v>
      </c>
      <c r="O2237" s="409">
        <v>10</v>
      </c>
      <c r="P2237" s="433">
        <v>36000</v>
      </c>
    </row>
    <row r="2238" spans="1:16" ht="24" x14ac:dyDescent="0.2">
      <c r="A2238" s="408" t="s">
        <v>4211</v>
      </c>
      <c r="B2238" s="411" t="s">
        <v>1112</v>
      </c>
      <c r="C2238" s="412" t="s">
        <v>104</v>
      </c>
      <c r="D2238" s="408" t="s">
        <v>4262</v>
      </c>
      <c r="E2238" s="413">
        <v>3600</v>
      </c>
      <c r="F2238" s="409">
        <v>45534649</v>
      </c>
      <c r="G2238" s="408" t="s">
        <v>4266</v>
      </c>
      <c r="H2238" s="408" t="s">
        <v>4216</v>
      </c>
      <c r="I2238" s="408" t="s">
        <v>4216</v>
      </c>
      <c r="J2238" s="408" t="s">
        <v>4234</v>
      </c>
      <c r="K2238" s="412">
        <v>3</v>
      </c>
      <c r="L2238" s="409">
        <v>10</v>
      </c>
      <c r="M2238" s="409">
        <v>36000</v>
      </c>
      <c r="N2238" s="412">
        <v>3</v>
      </c>
      <c r="O2238" s="409">
        <v>10</v>
      </c>
      <c r="P2238" s="433">
        <v>36000</v>
      </c>
    </row>
    <row r="2239" spans="1:16" ht="24" x14ac:dyDescent="0.2">
      <c r="A2239" s="408" t="s">
        <v>4211</v>
      </c>
      <c r="B2239" s="411" t="s">
        <v>1112</v>
      </c>
      <c r="C2239" s="412" t="s">
        <v>104</v>
      </c>
      <c r="D2239" s="408" t="s">
        <v>4267</v>
      </c>
      <c r="E2239" s="413">
        <v>2600</v>
      </c>
      <c r="F2239" s="409">
        <v>70783835</v>
      </c>
      <c r="G2239" s="408" t="s">
        <v>4268</v>
      </c>
      <c r="H2239" s="408" t="s">
        <v>4248</v>
      </c>
      <c r="I2239" s="408" t="s">
        <v>4249</v>
      </c>
      <c r="J2239" s="408" t="s">
        <v>1055</v>
      </c>
      <c r="K2239" s="412">
        <v>3</v>
      </c>
      <c r="L2239" s="409">
        <v>10</v>
      </c>
      <c r="M2239" s="409">
        <v>26000</v>
      </c>
      <c r="N2239" s="412">
        <v>3</v>
      </c>
      <c r="O2239" s="409">
        <v>10</v>
      </c>
      <c r="P2239" s="433">
        <v>26000</v>
      </c>
    </row>
    <row r="2240" spans="1:16" ht="24" x14ac:dyDescent="0.2">
      <c r="A2240" s="408" t="s">
        <v>4211</v>
      </c>
      <c r="B2240" s="411" t="s">
        <v>1112</v>
      </c>
      <c r="C2240" s="412" t="s">
        <v>104</v>
      </c>
      <c r="D2240" s="408" t="s">
        <v>4269</v>
      </c>
      <c r="E2240" s="413">
        <v>2600</v>
      </c>
      <c r="F2240" s="409">
        <v>47348418</v>
      </c>
      <c r="G2240" s="408" t="s">
        <v>4270</v>
      </c>
      <c r="H2240" s="408" t="s">
        <v>4248</v>
      </c>
      <c r="I2240" s="408" t="s">
        <v>1068</v>
      </c>
      <c r="J2240" s="408" t="s">
        <v>1068</v>
      </c>
      <c r="K2240" s="412">
        <v>3</v>
      </c>
      <c r="L2240" s="409">
        <v>10</v>
      </c>
      <c r="M2240" s="409">
        <v>26000</v>
      </c>
      <c r="N2240" s="412">
        <v>3</v>
      </c>
      <c r="O2240" s="409">
        <v>10</v>
      </c>
      <c r="P2240" s="433">
        <v>26000</v>
      </c>
    </row>
    <row r="2241" spans="1:16" ht="24" x14ac:dyDescent="0.2">
      <c r="A2241" s="408" t="s">
        <v>4211</v>
      </c>
      <c r="B2241" s="411" t="s">
        <v>1112</v>
      </c>
      <c r="C2241" s="412" t="s">
        <v>104</v>
      </c>
      <c r="D2241" s="408" t="s">
        <v>4267</v>
      </c>
      <c r="E2241" s="413">
        <v>3500</v>
      </c>
      <c r="F2241" s="409">
        <v>74697504</v>
      </c>
      <c r="G2241" s="408" t="s">
        <v>4271</v>
      </c>
      <c r="H2241" s="408" t="s">
        <v>4248</v>
      </c>
      <c r="I2241" s="408" t="s">
        <v>4249</v>
      </c>
      <c r="J2241" s="408" t="s">
        <v>1055</v>
      </c>
      <c r="K2241" s="412">
        <v>3</v>
      </c>
      <c r="L2241" s="409">
        <v>10</v>
      </c>
      <c r="M2241" s="409">
        <v>35000</v>
      </c>
      <c r="N2241" s="412">
        <v>3</v>
      </c>
      <c r="O2241" s="409">
        <v>10</v>
      </c>
      <c r="P2241" s="433">
        <v>35000</v>
      </c>
    </row>
    <row r="2242" spans="1:16" ht="24" x14ac:dyDescent="0.2">
      <c r="A2242" s="408" t="s">
        <v>4211</v>
      </c>
      <c r="B2242" s="411" t="s">
        <v>1112</v>
      </c>
      <c r="C2242" s="412" t="s">
        <v>104</v>
      </c>
      <c r="D2242" s="408" t="s">
        <v>4272</v>
      </c>
      <c r="E2242" s="413">
        <v>3000</v>
      </c>
      <c r="F2242" s="409">
        <v>47234014</v>
      </c>
      <c r="G2242" s="408" t="s">
        <v>4273</v>
      </c>
      <c r="H2242" s="408" t="s">
        <v>4248</v>
      </c>
      <c r="I2242" s="408" t="s">
        <v>4249</v>
      </c>
      <c r="J2242" s="408" t="s">
        <v>1055</v>
      </c>
      <c r="K2242" s="412">
        <v>3</v>
      </c>
      <c r="L2242" s="409">
        <v>10</v>
      </c>
      <c r="M2242" s="409">
        <v>30000</v>
      </c>
      <c r="N2242" s="412">
        <v>3</v>
      </c>
      <c r="O2242" s="409">
        <v>10</v>
      </c>
      <c r="P2242" s="433">
        <v>30000</v>
      </c>
    </row>
    <row r="2243" spans="1:16" ht="24" x14ac:dyDescent="0.2">
      <c r="A2243" s="408" t="s">
        <v>4211</v>
      </c>
      <c r="B2243" s="411" t="s">
        <v>1112</v>
      </c>
      <c r="C2243" s="412" t="s">
        <v>104</v>
      </c>
      <c r="D2243" s="408" t="s">
        <v>4274</v>
      </c>
      <c r="E2243" s="413">
        <v>2600</v>
      </c>
      <c r="F2243" s="409">
        <v>45737463</v>
      </c>
      <c r="G2243" s="408" t="s">
        <v>4275</v>
      </c>
      <c r="H2243" s="408" t="s">
        <v>4276</v>
      </c>
      <c r="I2243" s="408" t="s">
        <v>2470</v>
      </c>
      <c r="J2243" s="408" t="s">
        <v>1055</v>
      </c>
      <c r="K2243" s="412">
        <v>3</v>
      </c>
      <c r="L2243" s="409">
        <v>10</v>
      </c>
      <c r="M2243" s="409">
        <v>26000</v>
      </c>
      <c r="N2243" s="412">
        <v>3</v>
      </c>
      <c r="O2243" s="409">
        <v>10</v>
      </c>
      <c r="P2243" s="433">
        <v>26000</v>
      </c>
    </row>
    <row r="2244" spans="1:16" ht="24" x14ac:dyDescent="0.2">
      <c r="A2244" s="408" t="s">
        <v>4211</v>
      </c>
      <c r="B2244" s="411" t="s">
        <v>1112</v>
      </c>
      <c r="C2244" s="412" t="s">
        <v>104</v>
      </c>
      <c r="D2244" s="408" t="s">
        <v>4277</v>
      </c>
      <c r="E2244" s="413">
        <v>2600</v>
      </c>
      <c r="F2244" s="409">
        <v>72961638</v>
      </c>
      <c r="G2244" s="408" t="s">
        <v>4278</v>
      </c>
      <c r="H2244" s="408" t="s">
        <v>2545</v>
      </c>
      <c r="I2244" s="408" t="s">
        <v>2545</v>
      </c>
      <c r="J2244" s="408" t="s">
        <v>1055</v>
      </c>
      <c r="K2244" s="412">
        <v>3</v>
      </c>
      <c r="L2244" s="409">
        <v>10</v>
      </c>
      <c r="M2244" s="409">
        <v>26000</v>
      </c>
      <c r="N2244" s="412">
        <v>3</v>
      </c>
      <c r="O2244" s="409">
        <v>10</v>
      </c>
      <c r="P2244" s="433">
        <v>26000</v>
      </c>
    </row>
    <row r="2245" spans="1:16" ht="24" x14ac:dyDescent="0.2">
      <c r="A2245" s="408" t="s">
        <v>4211</v>
      </c>
      <c r="B2245" s="411" t="s">
        <v>1112</v>
      </c>
      <c r="C2245" s="412" t="s">
        <v>104</v>
      </c>
      <c r="D2245" s="408" t="s">
        <v>4279</v>
      </c>
      <c r="E2245" s="413">
        <v>2600</v>
      </c>
      <c r="F2245" s="409">
        <v>42669445</v>
      </c>
      <c r="G2245" s="408" t="s">
        <v>4280</v>
      </c>
      <c r="H2245" s="408" t="s">
        <v>4281</v>
      </c>
      <c r="I2245" s="408" t="s">
        <v>4282</v>
      </c>
      <c r="J2245" s="408" t="s">
        <v>1055</v>
      </c>
      <c r="K2245" s="412">
        <v>3</v>
      </c>
      <c r="L2245" s="409">
        <v>10</v>
      </c>
      <c r="M2245" s="409">
        <v>26000</v>
      </c>
      <c r="N2245" s="412">
        <v>3</v>
      </c>
      <c r="O2245" s="409">
        <v>10</v>
      </c>
      <c r="P2245" s="433">
        <v>26000</v>
      </c>
    </row>
    <row r="2246" spans="1:16" ht="24" x14ac:dyDescent="0.2">
      <c r="A2246" s="408" t="s">
        <v>4211</v>
      </c>
      <c r="B2246" s="411" t="s">
        <v>1112</v>
      </c>
      <c r="C2246" s="412" t="s">
        <v>104</v>
      </c>
      <c r="D2246" s="408" t="s">
        <v>4283</v>
      </c>
      <c r="E2246" s="413">
        <v>4000</v>
      </c>
      <c r="F2246" s="409">
        <v>73570779</v>
      </c>
      <c r="G2246" s="408" t="s">
        <v>4284</v>
      </c>
      <c r="H2246" s="408" t="s">
        <v>4285</v>
      </c>
      <c r="I2246" s="408" t="s">
        <v>4286</v>
      </c>
      <c r="J2246" s="408" t="s">
        <v>1055</v>
      </c>
      <c r="K2246" s="412">
        <v>3</v>
      </c>
      <c r="L2246" s="409">
        <v>10</v>
      </c>
      <c r="M2246" s="409">
        <v>40000</v>
      </c>
      <c r="N2246" s="412">
        <v>3</v>
      </c>
      <c r="O2246" s="409">
        <v>10</v>
      </c>
      <c r="P2246" s="433">
        <v>40000</v>
      </c>
    </row>
    <row r="2247" spans="1:16" x14ac:dyDescent="0.2">
      <c r="A2247" s="427" t="s">
        <v>4287</v>
      </c>
      <c r="B2247" s="428"/>
      <c r="C2247" s="428"/>
      <c r="D2247" s="429"/>
      <c r="E2247" s="428"/>
      <c r="F2247" s="428"/>
      <c r="G2247" s="430"/>
      <c r="H2247" s="431"/>
      <c r="I2247" s="431"/>
      <c r="J2247" s="428"/>
      <c r="K2247" s="432"/>
      <c r="L2247" s="432"/>
      <c r="M2247" s="428"/>
      <c r="N2247" s="432"/>
      <c r="O2247" s="432"/>
      <c r="P2247" s="428"/>
    </row>
    <row r="2248" spans="1:16" ht="36" x14ac:dyDescent="0.2">
      <c r="A2248" s="408" t="s">
        <v>4288</v>
      </c>
      <c r="B2248" s="411" t="s">
        <v>1112</v>
      </c>
      <c r="C2248" s="412" t="s">
        <v>104</v>
      </c>
      <c r="D2248" s="408" t="s">
        <v>4289</v>
      </c>
      <c r="E2248" s="434">
        <v>1500</v>
      </c>
      <c r="F2248" s="409">
        <v>47752406</v>
      </c>
      <c r="G2248" s="408" t="s">
        <v>4290</v>
      </c>
      <c r="H2248" s="408" t="s">
        <v>4291</v>
      </c>
      <c r="I2248" s="409" t="s">
        <v>2903</v>
      </c>
      <c r="J2248" s="409"/>
      <c r="K2248" s="409"/>
      <c r="L2248" s="409"/>
      <c r="M2248" s="409"/>
      <c r="N2248" s="409">
        <v>3</v>
      </c>
      <c r="O2248" s="409">
        <v>7</v>
      </c>
      <c r="P2248" s="433">
        <v>10500</v>
      </c>
    </row>
    <row r="2249" spans="1:16" ht="36" x14ac:dyDescent="0.2">
      <c r="A2249" s="408" t="s">
        <v>4288</v>
      </c>
      <c r="B2249" s="411" t="s">
        <v>1112</v>
      </c>
      <c r="C2249" s="412" t="s">
        <v>104</v>
      </c>
      <c r="D2249" s="408" t="s">
        <v>4292</v>
      </c>
      <c r="E2249" s="434">
        <v>1500</v>
      </c>
      <c r="F2249" s="409">
        <v>41835268</v>
      </c>
      <c r="G2249" s="408" t="s">
        <v>4293</v>
      </c>
      <c r="H2249" s="408" t="s">
        <v>4294</v>
      </c>
      <c r="I2249" s="409" t="s">
        <v>4295</v>
      </c>
      <c r="J2249" s="409"/>
      <c r="K2249" s="409">
        <v>4</v>
      </c>
      <c r="L2249" s="409">
        <v>10</v>
      </c>
      <c r="M2249" s="409">
        <v>15000</v>
      </c>
      <c r="N2249" s="409">
        <v>3</v>
      </c>
      <c r="O2249" s="409">
        <v>7</v>
      </c>
      <c r="P2249" s="433">
        <v>10500</v>
      </c>
    </row>
    <row r="2250" spans="1:16" ht="36" x14ac:dyDescent="0.2">
      <c r="A2250" s="408" t="s">
        <v>4288</v>
      </c>
      <c r="B2250" s="411" t="s">
        <v>1112</v>
      </c>
      <c r="C2250" s="412" t="s">
        <v>104</v>
      </c>
      <c r="D2250" s="408" t="s">
        <v>4296</v>
      </c>
      <c r="E2250" s="434">
        <v>1500</v>
      </c>
      <c r="F2250" s="409">
        <v>70835489</v>
      </c>
      <c r="G2250" s="408" t="s">
        <v>4297</v>
      </c>
      <c r="H2250" s="408" t="s">
        <v>3046</v>
      </c>
      <c r="I2250" s="409" t="s">
        <v>2627</v>
      </c>
      <c r="J2250" s="409"/>
      <c r="K2250" s="409"/>
      <c r="L2250" s="409"/>
      <c r="M2250" s="409"/>
      <c r="N2250" s="409">
        <v>3</v>
      </c>
      <c r="O2250" s="409">
        <v>7</v>
      </c>
      <c r="P2250" s="433">
        <v>10500</v>
      </c>
    </row>
    <row r="2251" spans="1:16" ht="36" x14ac:dyDescent="0.2">
      <c r="A2251" s="408" t="s">
        <v>4288</v>
      </c>
      <c r="B2251" s="411" t="s">
        <v>1112</v>
      </c>
      <c r="C2251" s="412" t="s">
        <v>104</v>
      </c>
      <c r="D2251" s="408" t="s">
        <v>4298</v>
      </c>
      <c r="E2251" s="434">
        <v>1500</v>
      </c>
      <c r="F2251" s="409">
        <v>42682603</v>
      </c>
      <c r="G2251" s="408" t="s">
        <v>4299</v>
      </c>
      <c r="H2251" s="408" t="s">
        <v>4294</v>
      </c>
      <c r="I2251" s="409" t="s">
        <v>870</v>
      </c>
      <c r="J2251" s="409"/>
      <c r="K2251" s="409"/>
      <c r="L2251" s="409"/>
      <c r="M2251" s="409"/>
      <c r="N2251" s="409">
        <v>3</v>
      </c>
      <c r="O2251" s="409">
        <v>7</v>
      </c>
      <c r="P2251" s="433">
        <v>10500</v>
      </c>
    </row>
    <row r="2252" spans="1:16" ht="36" x14ac:dyDescent="0.2">
      <c r="A2252" s="408" t="s">
        <v>4288</v>
      </c>
      <c r="B2252" s="411" t="s">
        <v>1112</v>
      </c>
      <c r="C2252" s="412" t="s">
        <v>104</v>
      </c>
      <c r="D2252" s="408" t="s">
        <v>4300</v>
      </c>
      <c r="E2252" s="434">
        <v>1500</v>
      </c>
      <c r="F2252" s="409">
        <v>31182769</v>
      </c>
      <c r="G2252" s="408" t="s">
        <v>4301</v>
      </c>
      <c r="H2252" s="408" t="s">
        <v>4302</v>
      </c>
      <c r="I2252" s="409" t="s">
        <v>2627</v>
      </c>
      <c r="J2252" s="409"/>
      <c r="K2252" s="409"/>
      <c r="L2252" s="409"/>
      <c r="M2252" s="409"/>
      <c r="N2252" s="409">
        <v>3</v>
      </c>
      <c r="O2252" s="409">
        <v>7</v>
      </c>
      <c r="P2252" s="433">
        <v>10500</v>
      </c>
    </row>
    <row r="2253" spans="1:16" ht="36" x14ac:dyDescent="0.2">
      <c r="A2253" s="408" t="s">
        <v>4288</v>
      </c>
      <c r="B2253" s="411" t="s">
        <v>1112</v>
      </c>
      <c r="C2253" s="412" t="s">
        <v>104</v>
      </c>
      <c r="D2253" s="408" t="s">
        <v>1193</v>
      </c>
      <c r="E2253" s="434">
        <v>1500</v>
      </c>
      <c r="F2253" s="409">
        <v>31168787</v>
      </c>
      <c r="G2253" s="408" t="s">
        <v>4303</v>
      </c>
      <c r="H2253" s="408" t="s">
        <v>4304</v>
      </c>
      <c r="I2253" s="409" t="s">
        <v>4305</v>
      </c>
      <c r="J2253" s="409"/>
      <c r="K2253" s="409"/>
      <c r="L2253" s="409"/>
      <c r="M2253" s="409"/>
      <c r="N2253" s="409">
        <v>3</v>
      </c>
      <c r="O2253" s="409">
        <v>7</v>
      </c>
      <c r="P2253" s="433">
        <v>10500</v>
      </c>
    </row>
    <row r="2254" spans="1:16" ht="36" x14ac:dyDescent="0.2">
      <c r="A2254" s="408" t="s">
        <v>4288</v>
      </c>
      <c r="B2254" s="411" t="s">
        <v>1112</v>
      </c>
      <c r="C2254" s="412" t="s">
        <v>104</v>
      </c>
      <c r="D2254" s="408" t="s">
        <v>4306</v>
      </c>
      <c r="E2254" s="434">
        <v>1500</v>
      </c>
      <c r="F2254" s="409">
        <v>31123361</v>
      </c>
      <c r="G2254" s="408" t="s">
        <v>4307</v>
      </c>
      <c r="H2254" s="408" t="s">
        <v>4308</v>
      </c>
      <c r="I2254" s="409" t="s">
        <v>4305</v>
      </c>
      <c r="J2254" s="409"/>
      <c r="K2254" s="409">
        <v>3</v>
      </c>
      <c r="L2254" s="409">
        <v>8</v>
      </c>
      <c r="M2254" s="409">
        <v>12000</v>
      </c>
      <c r="N2254" s="409">
        <v>3</v>
      </c>
      <c r="O2254" s="409">
        <v>7</v>
      </c>
      <c r="P2254" s="433">
        <v>10500</v>
      </c>
    </row>
    <row r="2255" spans="1:16" ht="36" x14ac:dyDescent="0.2">
      <c r="A2255" s="408" t="s">
        <v>4288</v>
      </c>
      <c r="B2255" s="411" t="s">
        <v>1112</v>
      </c>
      <c r="C2255" s="412" t="s">
        <v>104</v>
      </c>
      <c r="D2255" s="408" t="s">
        <v>4309</v>
      </c>
      <c r="E2255" s="434">
        <v>1500</v>
      </c>
      <c r="F2255" s="409">
        <v>41720605</v>
      </c>
      <c r="G2255" s="408" t="s">
        <v>4310</v>
      </c>
      <c r="H2255" s="408" t="s">
        <v>4304</v>
      </c>
      <c r="I2255" s="409" t="s">
        <v>4305</v>
      </c>
      <c r="J2255" s="409"/>
      <c r="K2255" s="409">
        <v>3</v>
      </c>
      <c r="L2255" s="409">
        <v>8</v>
      </c>
      <c r="M2255" s="409">
        <v>12000</v>
      </c>
      <c r="N2255" s="409">
        <v>3</v>
      </c>
      <c r="O2255" s="409">
        <v>7</v>
      </c>
      <c r="P2255" s="433">
        <v>10500</v>
      </c>
    </row>
    <row r="2256" spans="1:16" ht="36" x14ac:dyDescent="0.2">
      <c r="A2256" s="408" t="s">
        <v>4288</v>
      </c>
      <c r="B2256" s="411" t="s">
        <v>1112</v>
      </c>
      <c r="C2256" s="412" t="s">
        <v>104</v>
      </c>
      <c r="D2256" s="408" t="s">
        <v>4311</v>
      </c>
      <c r="E2256" s="434">
        <v>1500</v>
      </c>
      <c r="F2256" s="409">
        <v>70661945</v>
      </c>
      <c r="G2256" s="408" t="s">
        <v>4312</v>
      </c>
      <c r="H2256" s="408" t="s">
        <v>3046</v>
      </c>
      <c r="I2256" s="409" t="s">
        <v>2627</v>
      </c>
      <c r="J2256" s="409"/>
      <c r="K2256" s="409">
        <v>4</v>
      </c>
      <c r="L2256" s="409">
        <v>10</v>
      </c>
      <c r="M2256" s="409">
        <v>15000</v>
      </c>
      <c r="N2256" s="409">
        <v>3</v>
      </c>
      <c r="O2256" s="409">
        <v>7</v>
      </c>
      <c r="P2256" s="433">
        <v>10500</v>
      </c>
    </row>
    <row r="2257" spans="1:16" ht="36" x14ac:dyDescent="0.2">
      <c r="A2257" s="408" t="s">
        <v>4288</v>
      </c>
      <c r="B2257" s="411" t="s">
        <v>1112</v>
      </c>
      <c r="C2257" s="412" t="s">
        <v>104</v>
      </c>
      <c r="D2257" s="408" t="s">
        <v>4313</v>
      </c>
      <c r="E2257" s="434">
        <v>1500</v>
      </c>
      <c r="F2257" s="409">
        <v>70665820</v>
      </c>
      <c r="G2257" s="408" t="s">
        <v>4314</v>
      </c>
      <c r="H2257" s="408" t="s">
        <v>825</v>
      </c>
      <c r="I2257" s="409" t="s">
        <v>2627</v>
      </c>
      <c r="J2257" s="409"/>
      <c r="K2257" s="409">
        <v>3</v>
      </c>
      <c r="L2257" s="409">
        <v>8</v>
      </c>
      <c r="M2257" s="409">
        <v>12000</v>
      </c>
      <c r="N2257" s="409">
        <v>3</v>
      </c>
      <c r="O2257" s="409">
        <v>7</v>
      </c>
      <c r="P2257" s="433">
        <v>10500</v>
      </c>
    </row>
    <row r="2258" spans="1:16" ht="60" x14ac:dyDescent="0.2">
      <c r="A2258" s="408" t="s">
        <v>4288</v>
      </c>
      <c r="B2258" s="411" t="s">
        <v>1112</v>
      </c>
      <c r="C2258" s="412" t="s">
        <v>104</v>
      </c>
      <c r="D2258" s="408" t="s">
        <v>4315</v>
      </c>
      <c r="E2258" s="434">
        <v>1500</v>
      </c>
      <c r="F2258" s="409">
        <v>70148265</v>
      </c>
      <c r="G2258" s="408" t="s">
        <v>4316</v>
      </c>
      <c r="H2258" s="408" t="s">
        <v>3046</v>
      </c>
      <c r="I2258" s="409" t="s">
        <v>2627</v>
      </c>
      <c r="J2258" s="409"/>
      <c r="K2258" s="409">
        <v>4</v>
      </c>
      <c r="L2258" s="409">
        <v>10</v>
      </c>
      <c r="M2258" s="409">
        <v>15000</v>
      </c>
      <c r="N2258" s="409">
        <v>4</v>
      </c>
      <c r="O2258" s="409">
        <v>12</v>
      </c>
      <c r="P2258" s="433">
        <v>18000</v>
      </c>
    </row>
    <row r="2259" spans="1:16" ht="36" x14ac:dyDescent="0.2">
      <c r="A2259" s="408" t="s">
        <v>4288</v>
      </c>
      <c r="B2259" s="411" t="s">
        <v>1112</v>
      </c>
      <c r="C2259" s="412" t="s">
        <v>104</v>
      </c>
      <c r="D2259" s="408" t="s">
        <v>4317</v>
      </c>
      <c r="E2259" s="434">
        <v>1500</v>
      </c>
      <c r="F2259" s="409">
        <v>46490524</v>
      </c>
      <c r="G2259" s="408" t="s">
        <v>4318</v>
      </c>
      <c r="H2259" s="408" t="s">
        <v>4319</v>
      </c>
      <c r="I2259" s="409" t="s">
        <v>1068</v>
      </c>
      <c r="J2259" s="409"/>
      <c r="K2259" s="409">
        <v>4</v>
      </c>
      <c r="L2259" s="409">
        <v>10</v>
      </c>
      <c r="M2259" s="409">
        <v>15000</v>
      </c>
      <c r="N2259" s="409">
        <v>4</v>
      </c>
      <c r="O2259" s="409">
        <v>12</v>
      </c>
      <c r="P2259" s="433">
        <v>18000</v>
      </c>
    </row>
    <row r="2260" spans="1:16" ht="36" x14ac:dyDescent="0.2">
      <c r="A2260" s="408" t="s">
        <v>4288</v>
      </c>
      <c r="B2260" s="411" t="s">
        <v>1112</v>
      </c>
      <c r="C2260" s="412" t="s">
        <v>104</v>
      </c>
      <c r="D2260" s="408" t="s">
        <v>4320</v>
      </c>
      <c r="E2260" s="434">
        <v>1500</v>
      </c>
      <c r="F2260" s="409">
        <v>28300628</v>
      </c>
      <c r="G2260" s="408" t="s">
        <v>4321</v>
      </c>
      <c r="H2260" s="410" t="s">
        <v>4322</v>
      </c>
      <c r="I2260" s="362" t="s">
        <v>870</v>
      </c>
      <c r="J2260" s="409"/>
      <c r="K2260" s="409">
        <v>4</v>
      </c>
      <c r="L2260" s="409">
        <v>10</v>
      </c>
      <c r="M2260" s="409">
        <v>15000</v>
      </c>
      <c r="N2260" s="409">
        <v>4</v>
      </c>
      <c r="O2260" s="409">
        <v>12</v>
      </c>
      <c r="P2260" s="433">
        <v>18000</v>
      </c>
    </row>
    <row r="2261" spans="1:16" ht="36" x14ac:dyDescent="0.2">
      <c r="A2261" s="408" t="s">
        <v>4288</v>
      </c>
      <c r="B2261" s="411" t="s">
        <v>1112</v>
      </c>
      <c r="C2261" s="412" t="s">
        <v>104</v>
      </c>
      <c r="D2261" s="408" t="s">
        <v>4323</v>
      </c>
      <c r="E2261" s="434">
        <v>1500</v>
      </c>
      <c r="F2261" s="409">
        <v>70685774</v>
      </c>
      <c r="G2261" s="408" t="s">
        <v>4324</v>
      </c>
      <c r="H2261" s="408" t="s">
        <v>1067</v>
      </c>
      <c r="I2261" s="409" t="s">
        <v>1068</v>
      </c>
      <c r="J2261" s="409"/>
      <c r="K2261" s="409">
        <v>4</v>
      </c>
      <c r="L2261" s="409">
        <v>10</v>
      </c>
      <c r="M2261" s="409">
        <v>15000</v>
      </c>
      <c r="N2261" s="409">
        <v>4</v>
      </c>
      <c r="O2261" s="409">
        <v>12</v>
      </c>
      <c r="P2261" s="433">
        <v>18000</v>
      </c>
    </row>
    <row r="2262" spans="1:16" ht="36" x14ac:dyDescent="0.2">
      <c r="A2262" s="408" t="s">
        <v>4288</v>
      </c>
      <c r="B2262" s="411" t="s">
        <v>1112</v>
      </c>
      <c r="C2262" s="412" t="s">
        <v>104</v>
      </c>
      <c r="D2262" s="408" t="s">
        <v>1193</v>
      </c>
      <c r="E2262" s="434">
        <v>1500</v>
      </c>
      <c r="F2262" s="409">
        <v>43218446</v>
      </c>
      <c r="G2262" s="408" t="s">
        <v>4325</v>
      </c>
      <c r="H2262" s="408" t="s">
        <v>4326</v>
      </c>
      <c r="I2262" s="409" t="s">
        <v>4216</v>
      </c>
      <c r="J2262" s="409"/>
      <c r="K2262" s="409">
        <v>4</v>
      </c>
      <c r="L2262" s="409">
        <v>10</v>
      </c>
      <c r="M2262" s="409">
        <v>15000</v>
      </c>
      <c r="N2262" s="409"/>
      <c r="O2262" s="409"/>
      <c r="P2262" s="433"/>
    </row>
    <row r="2263" spans="1:16" ht="48" x14ac:dyDescent="0.2">
      <c r="A2263" s="408" t="s">
        <v>4288</v>
      </c>
      <c r="B2263" s="411" t="s">
        <v>1112</v>
      </c>
      <c r="C2263" s="412" t="s">
        <v>104</v>
      </c>
      <c r="D2263" s="408" t="s">
        <v>4327</v>
      </c>
      <c r="E2263" s="434">
        <v>1500</v>
      </c>
      <c r="F2263" s="409">
        <v>41333496</v>
      </c>
      <c r="G2263" s="408" t="s">
        <v>4328</v>
      </c>
      <c r="H2263" s="408" t="s">
        <v>4327</v>
      </c>
      <c r="I2263" s="409" t="s">
        <v>4329</v>
      </c>
      <c r="J2263" s="409"/>
      <c r="K2263" s="409"/>
      <c r="L2263" s="409"/>
      <c r="M2263" s="409"/>
      <c r="N2263" s="409">
        <v>4</v>
      </c>
      <c r="O2263" s="409">
        <v>12</v>
      </c>
      <c r="P2263" s="433">
        <v>18000</v>
      </c>
    </row>
    <row r="2264" spans="1:16" ht="48" x14ac:dyDescent="0.2">
      <c r="A2264" s="408" t="s">
        <v>4288</v>
      </c>
      <c r="B2264" s="411" t="s">
        <v>1112</v>
      </c>
      <c r="C2264" s="412" t="s">
        <v>104</v>
      </c>
      <c r="D2264" s="408" t="s">
        <v>4327</v>
      </c>
      <c r="E2264" s="434">
        <v>1500</v>
      </c>
      <c r="F2264" s="409">
        <v>46350470</v>
      </c>
      <c r="G2264" s="408" t="s">
        <v>4330</v>
      </c>
      <c r="H2264" s="408" t="s">
        <v>4327</v>
      </c>
      <c r="I2264" s="409" t="s">
        <v>870</v>
      </c>
      <c r="J2264" s="409"/>
      <c r="K2264" s="409">
        <v>3</v>
      </c>
      <c r="L2264" s="409">
        <v>9</v>
      </c>
      <c r="M2264" s="409">
        <v>13500</v>
      </c>
      <c r="N2264" s="409">
        <v>4</v>
      </c>
      <c r="O2264" s="409">
        <v>12</v>
      </c>
      <c r="P2264" s="433">
        <v>18000</v>
      </c>
    </row>
    <row r="2265" spans="1:16" ht="36.75" thickBot="1" x14ac:dyDescent="0.25">
      <c r="A2265" s="435" t="s">
        <v>4288</v>
      </c>
      <c r="B2265" s="436" t="s">
        <v>1112</v>
      </c>
      <c r="C2265" s="437" t="s">
        <v>104</v>
      </c>
      <c r="D2265" s="435" t="s">
        <v>4331</v>
      </c>
      <c r="E2265" s="438">
        <v>1500</v>
      </c>
      <c r="F2265" s="439">
        <v>70149831</v>
      </c>
      <c r="G2265" s="435" t="s">
        <v>4332</v>
      </c>
      <c r="H2265" s="435" t="s">
        <v>4319</v>
      </c>
      <c r="I2265" s="439" t="s">
        <v>1068</v>
      </c>
      <c r="J2265" s="439"/>
      <c r="K2265" s="439">
        <v>1</v>
      </c>
      <c r="L2265" s="439">
        <v>2</v>
      </c>
      <c r="M2265" s="439">
        <v>3000</v>
      </c>
      <c r="N2265" s="439"/>
      <c r="O2265" s="439"/>
      <c r="P2265" s="440"/>
    </row>
    <row r="2266" spans="1:16" x14ac:dyDescent="0.2">
      <c r="A2266" s="109" t="s">
        <v>453</v>
      </c>
    </row>
  </sheetData>
  <mergeCells count="4">
    <mergeCell ref="K4:M4"/>
    <mergeCell ref="N4:P4"/>
    <mergeCell ref="A4:E4"/>
    <mergeCell ref="F4:J4"/>
  </mergeCells>
  <printOptions horizontalCentered="1"/>
  <pageMargins left="0.25" right="0.25" top="0.75" bottom="0.75" header="0.3" footer="0.3"/>
  <pageSetup paperSize="9" scale="6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S76"/>
  <sheetViews>
    <sheetView zoomScaleNormal="100" zoomScaleSheetLayoutView="100" zoomScalePageLayoutView="55" workbookViewId="0">
      <selection activeCell="A6" sqref="A6:N74"/>
    </sheetView>
  </sheetViews>
  <sheetFormatPr baseColWidth="10" defaultColWidth="11.42578125" defaultRowHeight="12" x14ac:dyDescent="0.2"/>
  <cols>
    <col min="1" max="1" width="18.7109375" style="109" customWidth="1"/>
    <col min="2" max="2" width="25.42578125" style="109" customWidth="1"/>
    <col min="3" max="3" width="40.7109375" style="109" customWidth="1"/>
    <col min="4" max="6" width="18.7109375" style="109" customWidth="1"/>
    <col min="7" max="8" width="6.7109375" style="44" customWidth="1"/>
    <col min="9" max="9" width="6.7109375" style="109" customWidth="1"/>
    <col min="10" max="12" width="18.7109375" style="109" customWidth="1"/>
    <col min="13" max="13" width="18.28515625" style="109" customWidth="1"/>
    <col min="14" max="14" width="20.42578125" style="109" customWidth="1"/>
    <col min="15" max="16384" width="11.42578125" style="109"/>
  </cols>
  <sheetData>
    <row r="1" spans="1:19" s="86" customFormat="1" x14ac:dyDescent="0.2">
      <c r="A1" s="111" t="s">
        <v>452</v>
      </c>
      <c r="B1" s="111"/>
      <c r="C1" s="111"/>
      <c r="D1" s="111"/>
      <c r="E1" s="111"/>
      <c r="F1" s="111"/>
      <c r="G1" s="111"/>
      <c r="H1" s="111"/>
      <c r="J1" s="111"/>
      <c r="K1" s="111"/>
      <c r="L1" s="111"/>
      <c r="M1" s="111"/>
      <c r="N1" s="111"/>
    </row>
    <row r="2" spans="1:19" s="5" customFormat="1" x14ac:dyDescent="0.2">
      <c r="A2" s="110" t="s">
        <v>366</v>
      </c>
      <c r="B2" s="110"/>
      <c r="C2" s="110"/>
      <c r="D2" s="110"/>
      <c r="E2" s="110"/>
      <c r="F2" s="110"/>
      <c r="G2" s="110"/>
      <c r="H2" s="110"/>
      <c r="I2" s="110"/>
      <c r="J2" s="110"/>
      <c r="K2" s="110"/>
      <c r="L2" s="110"/>
      <c r="M2" s="110"/>
      <c r="N2" s="110"/>
      <c r="O2" s="110"/>
      <c r="P2" s="110"/>
      <c r="Q2" s="110"/>
      <c r="R2" s="110"/>
      <c r="S2" s="110"/>
    </row>
    <row r="3" spans="1:19" ht="12.75" thickBot="1" x14ac:dyDescent="0.25"/>
    <row r="4" spans="1:19" s="51" customFormat="1" ht="12.75" customHeight="1" thickBot="1" x14ac:dyDescent="0.25">
      <c r="A4" s="1024" t="s">
        <v>338</v>
      </c>
      <c r="B4" s="1026"/>
      <c r="C4" s="1025" t="s">
        <v>339</v>
      </c>
      <c r="D4" s="1025"/>
      <c r="E4" s="1027" t="s">
        <v>342</v>
      </c>
      <c r="F4" s="1028"/>
      <c r="G4" s="1028"/>
      <c r="H4" s="1028"/>
      <c r="I4" s="1030"/>
      <c r="J4" s="1025" t="s">
        <v>343</v>
      </c>
      <c r="K4" s="1025"/>
      <c r="L4" s="1026"/>
      <c r="M4" s="915" t="s">
        <v>486</v>
      </c>
      <c r="N4" s="1031" t="s">
        <v>479</v>
      </c>
    </row>
    <row r="5" spans="1:19" s="53" customFormat="1" ht="86.25" customHeight="1" x14ac:dyDescent="0.2">
      <c r="A5" s="441" t="s">
        <v>105</v>
      </c>
      <c r="B5" s="248" t="s">
        <v>106</v>
      </c>
      <c r="C5" s="442" t="s">
        <v>341</v>
      </c>
      <c r="D5" s="443" t="s">
        <v>340</v>
      </c>
      <c r="E5" s="441" t="s">
        <v>346</v>
      </c>
      <c r="F5" s="444" t="s">
        <v>347</v>
      </c>
      <c r="G5" s="445" t="s">
        <v>348</v>
      </c>
      <c r="H5" s="445" t="s">
        <v>349</v>
      </c>
      <c r="I5" s="446" t="s">
        <v>24</v>
      </c>
      <c r="J5" s="441" t="s">
        <v>344</v>
      </c>
      <c r="K5" s="442" t="s">
        <v>345</v>
      </c>
      <c r="L5" s="255" t="s">
        <v>350</v>
      </c>
      <c r="M5" s="926"/>
      <c r="N5" s="1032"/>
    </row>
    <row r="6" spans="1:19" ht="24" x14ac:dyDescent="0.2">
      <c r="A6" s="488" t="s">
        <v>4333</v>
      </c>
      <c r="B6" s="489" t="s">
        <v>4334</v>
      </c>
      <c r="C6" s="490" t="s">
        <v>4335</v>
      </c>
      <c r="D6" s="489">
        <v>40016048</v>
      </c>
      <c r="E6" s="490" t="s">
        <v>4336</v>
      </c>
      <c r="F6" s="488">
        <v>5001101</v>
      </c>
      <c r="G6" s="488" t="s">
        <v>4337</v>
      </c>
      <c r="H6" s="488">
        <v>0</v>
      </c>
      <c r="I6" s="488">
        <v>0</v>
      </c>
      <c r="J6" s="490" t="s">
        <v>4338</v>
      </c>
      <c r="K6" s="809">
        <v>2250</v>
      </c>
      <c r="L6" s="490" t="s">
        <v>4339</v>
      </c>
      <c r="M6" s="809">
        <v>26400</v>
      </c>
      <c r="N6" s="809">
        <v>27000</v>
      </c>
    </row>
    <row r="7" spans="1:19" ht="24" x14ac:dyDescent="0.2">
      <c r="A7" s="488" t="s">
        <v>4333</v>
      </c>
      <c r="B7" s="489" t="s">
        <v>4334</v>
      </c>
      <c r="C7" s="490" t="s">
        <v>4340</v>
      </c>
      <c r="D7" s="489">
        <v>31041027</v>
      </c>
      <c r="E7" s="490" t="s">
        <v>4341</v>
      </c>
      <c r="F7" s="488">
        <v>11001314</v>
      </c>
      <c r="G7" s="488">
        <v>342.25</v>
      </c>
      <c r="H7" s="488">
        <v>0</v>
      </c>
      <c r="I7" s="488">
        <v>0</v>
      </c>
      <c r="J7" s="490" t="s">
        <v>4342</v>
      </c>
      <c r="K7" s="809">
        <v>5300</v>
      </c>
      <c r="L7" s="490" t="s">
        <v>4339</v>
      </c>
      <c r="M7" s="809">
        <f>+K7*2</f>
        <v>10600</v>
      </c>
      <c r="N7" s="809">
        <f>+K7*9</f>
        <v>47700</v>
      </c>
    </row>
    <row r="8" spans="1:19" ht="24" x14ac:dyDescent="0.2">
      <c r="A8" s="488" t="s">
        <v>4333</v>
      </c>
      <c r="B8" s="492" t="s">
        <v>4343</v>
      </c>
      <c r="C8" s="493" t="s">
        <v>4344</v>
      </c>
      <c r="D8" s="810">
        <v>31009649</v>
      </c>
      <c r="E8" s="493" t="s">
        <v>4345</v>
      </c>
      <c r="F8" s="811">
        <v>11033620</v>
      </c>
      <c r="G8" s="811">
        <v>221.73</v>
      </c>
      <c r="H8" s="811">
        <v>0</v>
      </c>
      <c r="I8" s="811">
        <v>0</v>
      </c>
      <c r="J8" s="493" t="s">
        <v>4346</v>
      </c>
      <c r="K8" s="812">
        <v>2400</v>
      </c>
      <c r="L8" s="493" t="s">
        <v>4339</v>
      </c>
      <c r="M8" s="812">
        <v>28800</v>
      </c>
      <c r="N8" s="812">
        <v>21600</v>
      </c>
    </row>
    <row r="9" spans="1:19" ht="24" x14ac:dyDescent="0.2">
      <c r="A9" s="488" t="s">
        <v>4333</v>
      </c>
      <c r="B9" s="492" t="s">
        <v>4343</v>
      </c>
      <c r="C9" s="493" t="s">
        <v>4347</v>
      </c>
      <c r="D9" s="810">
        <v>31010916</v>
      </c>
      <c r="E9" s="493" t="s">
        <v>4345</v>
      </c>
      <c r="F9" s="811">
        <v>5000723</v>
      </c>
      <c r="G9" s="811">
        <v>200</v>
      </c>
      <c r="H9" s="811">
        <v>0</v>
      </c>
      <c r="I9" s="811">
        <v>0</v>
      </c>
      <c r="J9" s="493" t="s">
        <v>4338</v>
      </c>
      <c r="K9" s="812">
        <v>2000</v>
      </c>
      <c r="L9" s="493" t="s">
        <v>4339</v>
      </c>
      <c r="M9" s="812">
        <v>24000</v>
      </c>
      <c r="N9" s="812">
        <v>18000</v>
      </c>
    </row>
    <row r="10" spans="1:19" ht="24" x14ac:dyDescent="0.2">
      <c r="A10" s="488" t="s">
        <v>4333</v>
      </c>
      <c r="B10" s="492" t="s">
        <v>4343</v>
      </c>
      <c r="C10" s="493" t="s">
        <v>4348</v>
      </c>
      <c r="D10" s="810">
        <v>31010916</v>
      </c>
      <c r="E10" s="493" t="s">
        <v>4345</v>
      </c>
      <c r="F10" s="811">
        <v>5000723</v>
      </c>
      <c r="G10" s="811">
        <v>200</v>
      </c>
      <c r="H10" s="811">
        <v>0</v>
      </c>
      <c r="I10" s="811">
        <v>0</v>
      </c>
      <c r="J10" s="493" t="s">
        <v>4349</v>
      </c>
      <c r="K10" s="812">
        <v>1900</v>
      </c>
      <c r="L10" s="493" t="s">
        <v>4339</v>
      </c>
      <c r="M10" s="812">
        <v>22800</v>
      </c>
      <c r="N10" s="812">
        <v>17100</v>
      </c>
    </row>
    <row r="11" spans="1:19" ht="24" x14ac:dyDescent="0.2">
      <c r="A11" s="488" t="s">
        <v>4333</v>
      </c>
      <c r="B11" s="494" t="s">
        <v>4343</v>
      </c>
      <c r="C11" s="495" t="s">
        <v>4350</v>
      </c>
      <c r="D11" s="494"/>
      <c r="E11" s="813" t="s">
        <v>4336</v>
      </c>
      <c r="F11" s="813"/>
      <c r="G11" s="813" t="s">
        <v>4351</v>
      </c>
      <c r="H11" s="813"/>
      <c r="I11" s="813"/>
      <c r="J11" s="814" t="s">
        <v>4349</v>
      </c>
      <c r="K11" s="815"/>
      <c r="L11" s="813" t="s">
        <v>4339</v>
      </c>
      <c r="M11" s="815">
        <v>1200</v>
      </c>
      <c r="N11" s="815">
        <v>1200</v>
      </c>
    </row>
    <row r="12" spans="1:19" ht="24" x14ac:dyDescent="0.2">
      <c r="A12" s="488" t="s">
        <v>4333</v>
      </c>
      <c r="B12" s="492" t="s">
        <v>4343</v>
      </c>
      <c r="C12" s="490" t="s">
        <v>4352</v>
      </c>
      <c r="D12" s="488">
        <v>31023701</v>
      </c>
      <c r="E12" s="488" t="s">
        <v>4341</v>
      </c>
      <c r="F12" s="488"/>
      <c r="G12" s="488" t="s">
        <v>4353</v>
      </c>
      <c r="H12" s="488">
        <v>0</v>
      </c>
      <c r="I12" s="488">
        <v>0</v>
      </c>
      <c r="J12" s="490" t="s">
        <v>4354</v>
      </c>
      <c r="K12" s="809">
        <v>3600</v>
      </c>
      <c r="L12" s="490" t="s">
        <v>4339</v>
      </c>
      <c r="M12" s="809">
        <v>43200</v>
      </c>
      <c r="N12" s="809">
        <v>21600</v>
      </c>
    </row>
    <row r="13" spans="1:19" ht="24" x14ac:dyDescent="0.2">
      <c r="A13" s="488" t="s">
        <v>4333</v>
      </c>
      <c r="B13" s="494" t="s">
        <v>4334</v>
      </c>
      <c r="C13" s="495" t="s">
        <v>4355</v>
      </c>
      <c r="D13" s="813">
        <v>31038687</v>
      </c>
      <c r="E13" s="495" t="s">
        <v>4341</v>
      </c>
      <c r="F13" s="813">
        <v>5002517</v>
      </c>
      <c r="G13" s="813">
        <v>400</v>
      </c>
      <c r="H13" s="813">
        <v>1</v>
      </c>
      <c r="I13" s="813">
        <v>0</v>
      </c>
      <c r="J13" s="495" t="s">
        <v>4356</v>
      </c>
      <c r="K13" s="815">
        <v>6000</v>
      </c>
      <c r="L13" s="495" t="s">
        <v>4339</v>
      </c>
      <c r="M13" s="815">
        <f>6000*12</f>
        <v>72000</v>
      </c>
      <c r="N13" s="815">
        <v>0</v>
      </c>
    </row>
    <row r="14" spans="1:19" ht="24" x14ac:dyDescent="0.2">
      <c r="A14" s="488" t="s">
        <v>4333</v>
      </c>
      <c r="B14" s="492" t="s">
        <v>4334</v>
      </c>
      <c r="C14" s="490" t="s">
        <v>4357</v>
      </c>
      <c r="D14" s="489">
        <v>20490122762</v>
      </c>
      <c r="E14" s="490" t="s">
        <v>4336</v>
      </c>
      <c r="F14" s="488"/>
      <c r="G14" s="488" t="s">
        <v>4358</v>
      </c>
      <c r="H14" s="488"/>
      <c r="I14" s="488"/>
      <c r="J14" s="490" t="s">
        <v>4346</v>
      </c>
      <c r="K14" s="809">
        <v>2000</v>
      </c>
      <c r="L14" s="490" t="s">
        <v>4339</v>
      </c>
      <c r="M14" s="809">
        <v>24000</v>
      </c>
      <c r="N14" s="809">
        <v>8000</v>
      </c>
    </row>
    <row r="15" spans="1:19" ht="24" x14ac:dyDescent="0.2">
      <c r="A15" s="488" t="s">
        <v>4333</v>
      </c>
      <c r="B15" s="492" t="s">
        <v>4343</v>
      </c>
      <c r="C15" s="490" t="s">
        <v>4359</v>
      </c>
      <c r="D15" s="489">
        <v>20527483132</v>
      </c>
      <c r="E15" s="490" t="s">
        <v>4341</v>
      </c>
      <c r="F15" s="488">
        <v>11068148</v>
      </c>
      <c r="G15" s="488">
        <v>50</v>
      </c>
      <c r="H15" s="488">
        <v>0</v>
      </c>
      <c r="I15" s="488">
        <v>0</v>
      </c>
      <c r="J15" s="490" t="s">
        <v>4346</v>
      </c>
      <c r="K15" s="809" t="s">
        <v>4360</v>
      </c>
      <c r="L15" s="490" t="s">
        <v>4339</v>
      </c>
      <c r="M15" s="809">
        <v>3300</v>
      </c>
      <c r="N15" s="809">
        <v>8800</v>
      </c>
    </row>
    <row r="16" spans="1:19" ht="24" x14ac:dyDescent="0.2">
      <c r="A16" s="488" t="s">
        <v>4333</v>
      </c>
      <c r="B16" s="494" t="s">
        <v>4334</v>
      </c>
      <c r="C16" s="496" t="s">
        <v>4361</v>
      </c>
      <c r="D16" s="496">
        <v>20511599696</v>
      </c>
      <c r="E16" s="813" t="s">
        <v>4336</v>
      </c>
      <c r="F16" s="813">
        <v>11799353</v>
      </c>
      <c r="G16" s="813" t="s">
        <v>4362</v>
      </c>
      <c r="H16" s="813" t="s">
        <v>4363</v>
      </c>
      <c r="I16" s="813">
        <v>1</v>
      </c>
      <c r="J16" s="495" t="s">
        <v>4364</v>
      </c>
      <c r="K16" s="816" t="s">
        <v>4365</v>
      </c>
      <c r="L16" s="813" t="s">
        <v>4339</v>
      </c>
      <c r="M16" s="809">
        <v>7200</v>
      </c>
      <c r="N16" s="809"/>
    </row>
    <row r="17" spans="1:14" ht="24" x14ac:dyDescent="0.2">
      <c r="A17" s="488" t="s">
        <v>4333</v>
      </c>
      <c r="B17" s="498" t="s">
        <v>1049</v>
      </c>
      <c r="C17" s="490" t="s">
        <v>4366</v>
      </c>
      <c r="D17" s="489">
        <v>31039848</v>
      </c>
      <c r="E17" s="490" t="s">
        <v>4336</v>
      </c>
      <c r="F17" s="488"/>
      <c r="G17" s="488">
        <v>200</v>
      </c>
      <c r="H17" s="488" t="s">
        <v>4367</v>
      </c>
      <c r="I17" s="488"/>
      <c r="J17" s="488" t="s">
        <v>4368</v>
      </c>
      <c r="K17" s="809">
        <v>600</v>
      </c>
      <c r="L17" s="490" t="s">
        <v>4339</v>
      </c>
      <c r="M17" s="809">
        <v>7200</v>
      </c>
      <c r="N17" s="809">
        <v>7200</v>
      </c>
    </row>
    <row r="18" spans="1:14" ht="24" x14ac:dyDescent="0.2">
      <c r="A18" s="488" t="s">
        <v>4333</v>
      </c>
      <c r="B18" s="498" t="s">
        <v>1049</v>
      </c>
      <c r="C18" s="490" t="s">
        <v>4369</v>
      </c>
      <c r="D18" s="489" t="s">
        <v>4370</v>
      </c>
      <c r="E18" s="490" t="s">
        <v>4336</v>
      </c>
      <c r="F18" s="488"/>
      <c r="G18" s="488">
        <v>100</v>
      </c>
      <c r="H18" s="488" t="s">
        <v>4367</v>
      </c>
      <c r="I18" s="488"/>
      <c r="J18" s="488" t="s">
        <v>4371</v>
      </c>
      <c r="K18" s="809">
        <v>520</v>
      </c>
      <c r="L18" s="490" t="s">
        <v>4339</v>
      </c>
      <c r="M18" s="809">
        <v>6000</v>
      </c>
      <c r="N18" s="809">
        <v>1560</v>
      </c>
    </row>
    <row r="19" spans="1:14" x14ac:dyDescent="0.2">
      <c r="A19" s="488" t="s">
        <v>4333</v>
      </c>
      <c r="B19" s="488" t="s">
        <v>4372</v>
      </c>
      <c r="C19" s="448" t="s">
        <v>4373</v>
      </c>
      <c r="D19" s="817">
        <v>8491532</v>
      </c>
      <c r="E19" s="488" t="s">
        <v>4336</v>
      </c>
      <c r="F19" s="488"/>
      <c r="G19" s="488">
        <v>800</v>
      </c>
      <c r="H19" s="488">
        <v>1</v>
      </c>
      <c r="I19" s="488"/>
      <c r="J19" s="822">
        <v>44256</v>
      </c>
      <c r="K19" s="448">
        <v>650</v>
      </c>
      <c r="L19" s="488" t="s">
        <v>4339</v>
      </c>
      <c r="M19" s="809">
        <v>7800</v>
      </c>
      <c r="N19" s="809">
        <v>1950</v>
      </c>
    </row>
    <row r="20" spans="1:14" x14ac:dyDescent="0.2">
      <c r="A20" s="488" t="s">
        <v>4333</v>
      </c>
      <c r="B20" s="488" t="s">
        <v>720</v>
      </c>
      <c r="C20" s="448" t="s">
        <v>4374</v>
      </c>
      <c r="D20" s="448">
        <v>31185536</v>
      </c>
      <c r="E20" s="488" t="s">
        <v>4341</v>
      </c>
      <c r="F20" s="488"/>
      <c r="G20" s="488">
        <v>40</v>
      </c>
      <c r="H20" s="488"/>
      <c r="I20" s="488"/>
      <c r="J20" s="823" t="s">
        <v>4375</v>
      </c>
      <c r="K20" s="448">
        <v>150</v>
      </c>
      <c r="L20" s="488" t="s">
        <v>4376</v>
      </c>
      <c r="M20" s="809">
        <f>150*12</f>
        <v>1800</v>
      </c>
      <c r="N20" s="809">
        <v>900</v>
      </c>
    </row>
    <row r="21" spans="1:14" ht="24" x14ac:dyDescent="0.2">
      <c r="A21" s="488" t="s">
        <v>4333</v>
      </c>
      <c r="B21" s="490" t="s">
        <v>658</v>
      </c>
      <c r="C21" s="450" t="s">
        <v>4377</v>
      </c>
      <c r="D21" s="448">
        <v>19994596</v>
      </c>
      <c r="E21" s="488" t="s">
        <v>4336</v>
      </c>
      <c r="F21" s="488">
        <v>11014451</v>
      </c>
      <c r="G21" s="488" t="s">
        <v>4378</v>
      </c>
      <c r="H21" s="488" t="s">
        <v>719</v>
      </c>
      <c r="I21" s="488" t="s">
        <v>719</v>
      </c>
      <c r="J21" s="490" t="s">
        <v>4379</v>
      </c>
      <c r="K21" s="448" t="s">
        <v>4380</v>
      </c>
      <c r="L21" s="488" t="s">
        <v>4339</v>
      </c>
      <c r="M21" s="809">
        <v>28800</v>
      </c>
      <c r="N21" s="809">
        <v>14400</v>
      </c>
    </row>
    <row r="22" spans="1:14" ht="24" x14ac:dyDescent="0.2">
      <c r="A22" s="488" t="s">
        <v>4333</v>
      </c>
      <c r="B22" s="490" t="s">
        <v>658</v>
      </c>
      <c r="C22" s="450" t="s">
        <v>4381</v>
      </c>
      <c r="D22" s="488">
        <v>31191706</v>
      </c>
      <c r="E22" s="488" t="s">
        <v>4336</v>
      </c>
      <c r="F22" s="488" t="s">
        <v>719</v>
      </c>
      <c r="G22" s="488" t="s">
        <v>4382</v>
      </c>
      <c r="H22" s="488" t="s">
        <v>719</v>
      </c>
      <c r="I22" s="488" t="s">
        <v>719</v>
      </c>
      <c r="J22" s="490" t="s">
        <v>4383</v>
      </c>
      <c r="K22" s="818">
        <v>1500</v>
      </c>
      <c r="L22" s="488" t="s">
        <v>4339</v>
      </c>
      <c r="M22" s="809">
        <v>4500</v>
      </c>
      <c r="N22" s="809">
        <v>10500</v>
      </c>
    </row>
    <row r="23" spans="1:14" ht="24" x14ac:dyDescent="0.2">
      <c r="A23" s="488" t="s">
        <v>4333</v>
      </c>
      <c r="B23" s="490" t="s">
        <v>658</v>
      </c>
      <c r="C23" s="450" t="s">
        <v>4384</v>
      </c>
      <c r="D23" s="448">
        <v>31191706</v>
      </c>
      <c r="E23" s="488" t="s">
        <v>4336</v>
      </c>
      <c r="F23" s="488" t="s">
        <v>719</v>
      </c>
      <c r="G23" s="488" t="s">
        <v>4385</v>
      </c>
      <c r="H23" s="490" t="s">
        <v>719</v>
      </c>
      <c r="I23" s="490" t="s">
        <v>719</v>
      </c>
      <c r="J23" s="490" t="s">
        <v>4379</v>
      </c>
      <c r="K23" s="819">
        <v>900</v>
      </c>
      <c r="L23" s="488" t="s">
        <v>4339</v>
      </c>
      <c r="M23" s="809">
        <v>10800</v>
      </c>
      <c r="N23" s="809">
        <v>7200</v>
      </c>
    </row>
    <row r="24" spans="1:14" ht="24" x14ac:dyDescent="0.2">
      <c r="A24" s="488" t="s">
        <v>4333</v>
      </c>
      <c r="B24" s="488" t="s">
        <v>4386</v>
      </c>
      <c r="C24" s="450" t="s">
        <v>4387</v>
      </c>
      <c r="D24" s="450">
        <v>10310402694</v>
      </c>
      <c r="E24" s="490" t="s">
        <v>4388</v>
      </c>
      <c r="F24" s="490"/>
      <c r="G24" s="490" t="s">
        <v>4389</v>
      </c>
      <c r="H24" s="490" t="s">
        <v>4363</v>
      </c>
      <c r="I24" s="490"/>
      <c r="J24" s="820" t="s">
        <v>4390</v>
      </c>
      <c r="K24" s="450">
        <v>6000</v>
      </c>
      <c r="L24" s="490" t="s">
        <v>4339</v>
      </c>
      <c r="M24" s="809">
        <v>55912</v>
      </c>
      <c r="N24" s="809">
        <v>36000</v>
      </c>
    </row>
    <row r="25" spans="1:14" x14ac:dyDescent="0.2">
      <c r="A25" s="488" t="s">
        <v>4333</v>
      </c>
      <c r="B25" s="488" t="s">
        <v>4391</v>
      </c>
      <c r="C25" s="448" t="s">
        <v>4392</v>
      </c>
      <c r="D25" s="448" t="s">
        <v>4393</v>
      </c>
      <c r="E25" s="488" t="s">
        <v>4336</v>
      </c>
      <c r="F25" s="488"/>
      <c r="G25" s="488">
        <v>150</v>
      </c>
      <c r="H25" s="488"/>
      <c r="I25" s="488"/>
      <c r="J25" s="823">
        <v>44196</v>
      </c>
      <c r="K25" s="457">
        <v>1000</v>
      </c>
      <c r="L25" s="488" t="s">
        <v>4339</v>
      </c>
      <c r="M25" s="809">
        <f>K25*12</f>
        <v>12000</v>
      </c>
      <c r="N25" s="809">
        <f>K25*12</f>
        <v>12000</v>
      </c>
    </row>
    <row r="26" spans="1:14" x14ac:dyDescent="0.2">
      <c r="A26" s="488" t="s">
        <v>4333</v>
      </c>
      <c r="B26" s="488" t="s">
        <v>4391</v>
      </c>
      <c r="C26" s="488" t="s">
        <v>3626</v>
      </c>
      <c r="D26" s="488">
        <v>40517118</v>
      </c>
      <c r="E26" s="488" t="s">
        <v>4336</v>
      </c>
      <c r="F26" s="488"/>
      <c r="G26" s="488">
        <v>150</v>
      </c>
      <c r="H26" s="488"/>
      <c r="I26" s="488"/>
      <c r="J26" s="823">
        <v>44196</v>
      </c>
      <c r="K26" s="457">
        <v>1000</v>
      </c>
      <c r="L26" s="488" t="s">
        <v>4339</v>
      </c>
      <c r="M26" s="809">
        <f t="shared" ref="M26:M30" si="0">K26*12</f>
        <v>12000</v>
      </c>
      <c r="N26" s="809">
        <f t="shared" ref="N26:N30" si="1">K26*12</f>
        <v>12000</v>
      </c>
    </row>
    <row r="27" spans="1:14" x14ac:dyDescent="0.2">
      <c r="A27" s="488" t="s">
        <v>4333</v>
      </c>
      <c r="B27" s="488" t="s">
        <v>4391</v>
      </c>
      <c r="C27" s="448" t="s">
        <v>4392</v>
      </c>
      <c r="D27" s="448" t="s">
        <v>4393</v>
      </c>
      <c r="E27" s="488" t="s">
        <v>4336</v>
      </c>
      <c r="F27" s="488"/>
      <c r="G27" s="488">
        <v>40</v>
      </c>
      <c r="H27" s="488"/>
      <c r="I27" s="488"/>
      <c r="J27" s="823">
        <v>44561</v>
      </c>
      <c r="K27" s="457">
        <v>500</v>
      </c>
      <c r="L27" s="488" t="s">
        <v>4339</v>
      </c>
      <c r="M27" s="809">
        <v>0</v>
      </c>
      <c r="N27" s="809">
        <f>K27*9</f>
        <v>4500</v>
      </c>
    </row>
    <row r="28" spans="1:14" x14ac:dyDescent="0.2">
      <c r="A28" s="488" t="s">
        <v>4333</v>
      </c>
      <c r="B28" s="488" t="s">
        <v>4391</v>
      </c>
      <c r="C28" s="488" t="s">
        <v>4394</v>
      </c>
      <c r="D28" s="488">
        <v>31118088</v>
      </c>
      <c r="E28" s="488" t="s">
        <v>4336</v>
      </c>
      <c r="F28" s="488"/>
      <c r="G28" s="488">
        <v>40</v>
      </c>
      <c r="H28" s="488"/>
      <c r="I28" s="488"/>
      <c r="J28" s="823">
        <v>44561</v>
      </c>
      <c r="K28" s="457">
        <v>450</v>
      </c>
      <c r="L28" s="488" t="s">
        <v>4339</v>
      </c>
      <c r="M28" s="809">
        <v>0</v>
      </c>
      <c r="N28" s="809">
        <f>K28*9</f>
        <v>4050</v>
      </c>
    </row>
    <row r="29" spans="1:14" x14ac:dyDescent="0.2">
      <c r="A29" s="488" t="s">
        <v>4333</v>
      </c>
      <c r="B29" s="488" t="s">
        <v>4391</v>
      </c>
      <c r="C29" s="448" t="s">
        <v>4392</v>
      </c>
      <c r="D29" s="448" t="s">
        <v>4393</v>
      </c>
      <c r="E29" s="488" t="s">
        <v>4336</v>
      </c>
      <c r="F29" s="488"/>
      <c r="G29" s="488">
        <v>150</v>
      </c>
      <c r="H29" s="488"/>
      <c r="I29" s="488"/>
      <c r="J29" s="823">
        <v>44561</v>
      </c>
      <c r="K29" s="457">
        <v>1260</v>
      </c>
      <c r="L29" s="488" t="s">
        <v>4339</v>
      </c>
      <c r="M29" s="809">
        <f t="shared" si="0"/>
        <v>15120</v>
      </c>
      <c r="N29" s="809">
        <f t="shared" si="1"/>
        <v>15120</v>
      </c>
    </row>
    <row r="30" spans="1:14" x14ac:dyDescent="0.2">
      <c r="A30" s="488" t="s">
        <v>4333</v>
      </c>
      <c r="B30" s="488" t="s">
        <v>4391</v>
      </c>
      <c r="C30" s="488" t="s">
        <v>3626</v>
      </c>
      <c r="D30" s="488">
        <v>40517118</v>
      </c>
      <c r="E30" s="488" t="s">
        <v>4336</v>
      </c>
      <c r="F30" s="488"/>
      <c r="G30" s="488">
        <v>150</v>
      </c>
      <c r="H30" s="488"/>
      <c r="I30" s="488"/>
      <c r="J30" s="823">
        <v>44561</v>
      </c>
      <c r="K30" s="457">
        <v>1300</v>
      </c>
      <c r="L30" s="488" t="s">
        <v>4339</v>
      </c>
      <c r="M30" s="809">
        <f t="shared" si="0"/>
        <v>15600</v>
      </c>
      <c r="N30" s="809">
        <f t="shared" si="1"/>
        <v>15600</v>
      </c>
    </row>
    <row r="31" spans="1:14" x14ac:dyDescent="0.2">
      <c r="A31" s="488" t="s">
        <v>4333</v>
      </c>
      <c r="B31" s="488" t="s">
        <v>4395</v>
      </c>
      <c r="C31" s="824" t="s">
        <v>4396</v>
      </c>
      <c r="D31" s="448">
        <v>31027155</v>
      </c>
      <c r="E31" s="488"/>
      <c r="F31" s="488"/>
      <c r="G31" s="488"/>
      <c r="H31" s="488"/>
      <c r="I31" s="488"/>
      <c r="J31" s="488"/>
      <c r="K31" s="457"/>
      <c r="L31" s="488"/>
      <c r="M31" s="809">
        <v>36975</v>
      </c>
      <c r="N31" s="809"/>
    </row>
    <row r="32" spans="1:14" x14ac:dyDescent="0.2">
      <c r="A32" s="488" t="s">
        <v>4333</v>
      </c>
      <c r="B32" s="488" t="s">
        <v>4395</v>
      </c>
      <c r="C32" s="824" t="s">
        <v>4396</v>
      </c>
      <c r="D32" s="448">
        <v>31027155</v>
      </c>
      <c r="E32" s="488"/>
      <c r="F32" s="488"/>
      <c r="G32" s="488"/>
      <c r="H32" s="488"/>
      <c r="I32" s="488"/>
      <c r="J32" s="488"/>
      <c r="K32" s="457"/>
      <c r="L32" s="488"/>
      <c r="M32" s="809">
        <v>36975</v>
      </c>
      <c r="N32" s="809"/>
    </row>
    <row r="33" spans="1:14" x14ac:dyDescent="0.2">
      <c r="A33" s="488" t="s">
        <v>4333</v>
      </c>
      <c r="B33" s="488" t="s">
        <v>4395</v>
      </c>
      <c r="C33" s="824" t="s">
        <v>4396</v>
      </c>
      <c r="D33" s="448">
        <v>31027155</v>
      </c>
      <c r="E33" s="488"/>
      <c r="F33" s="488"/>
      <c r="G33" s="488"/>
      <c r="H33" s="488"/>
      <c r="I33" s="488"/>
      <c r="J33" s="488"/>
      <c r="K33" s="457"/>
      <c r="L33" s="488"/>
      <c r="M33" s="809">
        <v>36975</v>
      </c>
      <c r="N33" s="809"/>
    </row>
    <row r="34" spans="1:14" x14ac:dyDescent="0.2">
      <c r="A34" s="488" t="s">
        <v>4333</v>
      </c>
      <c r="B34" s="488" t="s">
        <v>4395</v>
      </c>
      <c r="C34" s="824" t="s">
        <v>4396</v>
      </c>
      <c r="D34" s="448">
        <v>31027155</v>
      </c>
      <c r="E34" s="488"/>
      <c r="F34" s="488"/>
      <c r="G34" s="488"/>
      <c r="H34" s="488"/>
      <c r="I34" s="488"/>
      <c r="J34" s="488"/>
      <c r="K34" s="457"/>
      <c r="L34" s="488"/>
      <c r="M34" s="809">
        <v>6525</v>
      </c>
      <c r="N34" s="809"/>
    </row>
    <row r="35" spans="1:14" x14ac:dyDescent="0.2">
      <c r="A35" s="488" t="s">
        <v>4333</v>
      </c>
      <c r="B35" s="488" t="s">
        <v>4395</v>
      </c>
      <c r="C35" s="824" t="s">
        <v>4396</v>
      </c>
      <c r="D35" s="448">
        <v>31027155</v>
      </c>
      <c r="E35" s="488"/>
      <c r="F35" s="488"/>
      <c r="G35" s="488"/>
      <c r="H35" s="488"/>
      <c r="I35" s="488"/>
      <c r="J35" s="488"/>
      <c r="K35" s="457"/>
      <c r="L35" s="488"/>
      <c r="M35" s="809">
        <v>6525</v>
      </c>
      <c r="N35" s="809"/>
    </row>
    <row r="36" spans="1:14" x14ac:dyDescent="0.2">
      <c r="A36" s="488" t="s">
        <v>4333</v>
      </c>
      <c r="B36" s="488" t="s">
        <v>4395</v>
      </c>
      <c r="C36" s="824" t="s">
        <v>4396</v>
      </c>
      <c r="D36" s="448">
        <v>31027155</v>
      </c>
      <c r="E36" s="488"/>
      <c r="F36" s="488"/>
      <c r="G36" s="488"/>
      <c r="H36" s="488"/>
      <c r="I36" s="488"/>
      <c r="J36" s="488"/>
      <c r="K36" s="457"/>
      <c r="L36" s="488"/>
      <c r="M36" s="809">
        <v>6525</v>
      </c>
      <c r="N36" s="809"/>
    </row>
    <row r="37" spans="1:14" x14ac:dyDescent="0.2">
      <c r="A37" s="488" t="s">
        <v>4333</v>
      </c>
      <c r="B37" s="488" t="s">
        <v>4395</v>
      </c>
      <c r="C37" s="824" t="s">
        <v>4397</v>
      </c>
      <c r="D37" s="488">
        <v>31044190</v>
      </c>
      <c r="E37" s="488"/>
      <c r="F37" s="488"/>
      <c r="G37" s="488"/>
      <c r="H37" s="488"/>
      <c r="I37" s="488"/>
      <c r="J37" s="488"/>
      <c r="K37" s="488"/>
      <c r="L37" s="488"/>
      <c r="M37" s="809">
        <v>8867</v>
      </c>
      <c r="N37" s="809"/>
    </row>
    <row r="38" spans="1:14" x14ac:dyDescent="0.2">
      <c r="A38" s="488" t="s">
        <v>4333</v>
      </c>
      <c r="B38" s="488" t="s">
        <v>4395</v>
      </c>
      <c r="C38" s="824" t="s">
        <v>4398</v>
      </c>
      <c r="D38" s="824" t="s">
        <v>4399</v>
      </c>
      <c r="E38" s="488"/>
      <c r="F38" s="488"/>
      <c r="G38" s="488"/>
      <c r="H38" s="488"/>
      <c r="I38" s="488"/>
      <c r="J38" s="488"/>
      <c r="K38" s="488"/>
      <c r="L38" s="488"/>
      <c r="M38" s="809">
        <v>25200</v>
      </c>
      <c r="N38" s="809"/>
    </row>
    <row r="39" spans="1:14" x14ac:dyDescent="0.2">
      <c r="A39" s="488" t="s">
        <v>4333</v>
      </c>
      <c r="B39" s="488" t="s">
        <v>4395</v>
      </c>
      <c r="C39" s="824" t="s">
        <v>4398</v>
      </c>
      <c r="D39" s="824" t="s">
        <v>4399</v>
      </c>
      <c r="E39" s="488"/>
      <c r="F39" s="488"/>
      <c r="G39" s="488"/>
      <c r="H39" s="488"/>
      <c r="I39" s="488"/>
      <c r="J39" s="488"/>
      <c r="K39" s="488"/>
      <c r="L39" s="488"/>
      <c r="M39" s="809">
        <v>25200</v>
      </c>
      <c r="N39" s="809"/>
    </row>
    <row r="40" spans="1:14" x14ac:dyDescent="0.2">
      <c r="A40" s="488" t="s">
        <v>4333</v>
      </c>
      <c r="B40" s="488" t="s">
        <v>4395</v>
      </c>
      <c r="C40" s="824" t="s">
        <v>4398</v>
      </c>
      <c r="D40" s="824" t="s">
        <v>4399</v>
      </c>
      <c r="E40" s="488"/>
      <c r="F40" s="488"/>
      <c r="G40" s="488"/>
      <c r="H40" s="488"/>
      <c r="I40" s="488"/>
      <c r="J40" s="488"/>
      <c r="K40" s="488"/>
      <c r="L40" s="488"/>
      <c r="M40" s="809">
        <v>25200</v>
      </c>
      <c r="N40" s="809"/>
    </row>
    <row r="41" spans="1:14" x14ac:dyDescent="0.2">
      <c r="A41" s="488" t="s">
        <v>4333</v>
      </c>
      <c r="B41" s="488" t="s">
        <v>4395</v>
      </c>
      <c r="C41" s="824" t="s">
        <v>4400</v>
      </c>
      <c r="D41" s="824" t="s">
        <v>4401</v>
      </c>
      <c r="E41" s="488"/>
      <c r="F41" s="488"/>
      <c r="G41" s="488"/>
      <c r="H41" s="488"/>
      <c r="I41" s="488"/>
      <c r="J41" s="488"/>
      <c r="K41" s="488"/>
      <c r="L41" s="488"/>
      <c r="M41" s="809">
        <v>34200</v>
      </c>
      <c r="N41" s="809"/>
    </row>
    <row r="42" spans="1:14" x14ac:dyDescent="0.2">
      <c r="A42" s="488" t="s">
        <v>4333</v>
      </c>
      <c r="B42" s="488" t="s">
        <v>4395</v>
      </c>
      <c r="C42" s="824" t="s">
        <v>4400</v>
      </c>
      <c r="D42" s="824" t="s">
        <v>4401</v>
      </c>
      <c r="E42" s="488"/>
      <c r="F42" s="488"/>
      <c r="G42" s="488"/>
      <c r="H42" s="488"/>
      <c r="I42" s="488"/>
      <c r="J42" s="488"/>
      <c r="K42" s="488"/>
      <c r="L42" s="488"/>
      <c r="M42" s="809">
        <v>34200</v>
      </c>
      <c r="N42" s="809"/>
    </row>
    <row r="43" spans="1:14" x14ac:dyDescent="0.2">
      <c r="A43" s="488" t="s">
        <v>4333</v>
      </c>
      <c r="B43" s="488" t="s">
        <v>4395</v>
      </c>
      <c r="C43" s="824" t="s">
        <v>4400</v>
      </c>
      <c r="D43" s="824" t="s">
        <v>4401</v>
      </c>
      <c r="E43" s="488"/>
      <c r="F43" s="488"/>
      <c r="G43" s="488"/>
      <c r="H43" s="488"/>
      <c r="I43" s="488"/>
      <c r="J43" s="488"/>
      <c r="K43" s="488"/>
      <c r="L43" s="488"/>
      <c r="M43" s="809">
        <v>34200</v>
      </c>
      <c r="N43" s="809"/>
    </row>
    <row r="44" spans="1:14" x14ac:dyDescent="0.2">
      <c r="A44" s="488" t="s">
        <v>4333</v>
      </c>
      <c r="B44" s="488" t="s">
        <v>4395</v>
      </c>
      <c r="C44" s="824" t="s">
        <v>4400</v>
      </c>
      <c r="D44" s="824" t="s">
        <v>4401</v>
      </c>
      <c r="E44" s="488"/>
      <c r="F44" s="488"/>
      <c r="G44" s="488"/>
      <c r="H44" s="488"/>
      <c r="I44" s="488"/>
      <c r="J44" s="488"/>
      <c r="K44" s="488"/>
      <c r="L44" s="488"/>
      <c r="M44" s="809">
        <v>18240</v>
      </c>
      <c r="N44" s="809"/>
    </row>
    <row r="45" spans="1:14" x14ac:dyDescent="0.2">
      <c r="A45" s="488" t="s">
        <v>4333</v>
      </c>
      <c r="B45" s="488" t="s">
        <v>4395</v>
      </c>
      <c r="C45" s="824" t="s">
        <v>4402</v>
      </c>
      <c r="D45" s="824" t="s">
        <v>4403</v>
      </c>
      <c r="E45" s="488"/>
      <c r="F45" s="488"/>
      <c r="G45" s="488"/>
      <c r="H45" s="488"/>
      <c r="I45" s="488"/>
      <c r="J45" s="488"/>
      <c r="K45" s="488"/>
      <c r="L45" s="488"/>
      <c r="M45" s="809">
        <v>27000</v>
      </c>
      <c r="N45" s="809"/>
    </row>
    <row r="46" spans="1:14" x14ac:dyDescent="0.2">
      <c r="A46" s="488" t="s">
        <v>4333</v>
      </c>
      <c r="B46" s="488" t="s">
        <v>4395</v>
      </c>
      <c r="C46" s="824" t="s">
        <v>4402</v>
      </c>
      <c r="D46" s="824" t="s">
        <v>4403</v>
      </c>
      <c r="E46" s="488"/>
      <c r="F46" s="488"/>
      <c r="G46" s="488"/>
      <c r="H46" s="488"/>
      <c r="I46" s="488"/>
      <c r="J46" s="488"/>
      <c r="K46" s="488"/>
      <c r="L46" s="488"/>
      <c r="M46" s="809">
        <v>27000</v>
      </c>
      <c r="N46" s="809"/>
    </row>
    <row r="47" spans="1:14" x14ac:dyDescent="0.2">
      <c r="A47" s="488" t="s">
        <v>4333</v>
      </c>
      <c r="B47" s="488" t="s">
        <v>4395</v>
      </c>
      <c r="C47" s="824" t="s">
        <v>4402</v>
      </c>
      <c r="D47" s="824" t="s">
        <v>4403</v>
      </c>
      <c r="E47" s="488"/>
      <c r="F47" s="488"/>
      <c r="G47" s="488"/>
      <c r="H47" s="488"/>
      <c r="I47" s="488"/>
      <c r="J47" s="488"/>
      <c r="K47" s="488"/>
      <c r="L47" s="488"/>
      <c r="M47" s="809">
        <v>27000</v>
      </c>
      <c r="N47" s="809"/>
    </row>
    <row r="48" spans="1:14" x14ac:dyDescent="0.2">
      <c r="A48" s="488" t="s">
        <v>4333</v>
      </c>
      <c r="B48" s="488" t="s">
        <v>4395</v>
      </c>
      <c r="C48" s="824" t="s">
        <v>4402</v>
      </c>
      <c r="D48" s="824" t="s">
        <v>4403</v>
      </c>
      <c r="E48" s="488"/>
      <c r="F48" s="488"/>
      <c r="G48" s="488"/>
      <c r="H48" s="488"/>
      <c r="I48" s="488"/>
      <c r="J48" s="488"/>
      <c r="K48" s="488"/>
      <c r="L48" s="488"/>
      <c r="M48" s="809">
        <v>27000</v>
      </c>
      <c r="N48" s="809"/>
    </row>
    <row r="49" spans="1:14" x14ac:dyDescent="0.2">
      <c r="A49" s="488" t="s">
        <v>4333</v>
      </c>
      <c r="B49" s="488" t="s">
        <v>4395</v>
      </c>
      <c r="C49" s="824" t="s">
        <v>4404</v>
      </c>
      <c r="D49" s="824" t="s">
        <v>4405</v>
      </c>
      <c r="E49" s="488"/>
      <c r="F49" s="488"/>
      <c r="G49" s="488"/>
      <c r="H49" s="488"/>
      <c r="I49" s="488"/>
      <c r="J49" s="488"/>
      <c r="K49" s="488"/>
      <c r="L49" s="488"/>
      <c r="M49" s="809">
        <v>45000</v>
      </c>
      <c r="N49" s="809"/>
    </row>
    <row r="50" spans="1:14" x14ac:dyDescent="0.2">
      <c r="A50" s="488" t="s">
        <v>4333</v>
      </c>
      <c r="B50" s="488" t="s">
        <v>4395</v>
      </c>
      <c r="C50" s="824" t="s">
        <v>4404</v>
      </c>
      <c r="D50" s="824" t="s">
        <v>4405</v>
      </c>
      <c r="E50" s="488"/>
      <c r="F50" s="488"/>
      <c r="G50" s="488"/>
      <c r="H50" s="488"/>
      <c r="I50" s="488"/>
      <c r="J50" s="488"/>
      <c r="K50" s="488"/>
      <c r="L50" s="488"/>
      <c r="M50" s="809">
        <v>45000</v>
      </c>
      <c r="N50" s="809"/>
    </row>
    <row r="51" spans="1:14" x14ac:dyDescent="0.2">
      <c r="A51" s="488" t="s">
        <v>4333</v>
      </c>
      <c r="B51" s="488" t="s">
        <v>4395</v>
      </c>
      <c r="C51" s="824" t="s">
        <v>4404</v>
      </c>
      <c r="D51" s="824" t="s">
        <v>4405</v>
      </c>
      <c r="E51" s="488"/>
      <c r="F51" s="488"/>
      <c r="G51" s="488"/>
      <c r="H51" s="488"/>
      <c r="I51" s="488"/>
      <c r="J51" s="488"/>
      <c r="K51" s="488"/>
      <c r="L51" s="488"/>
      <c r="M51" s="809">
        <v>45000</v>
      </c>
      <c r="N51" s="809"/>
    </row>
    <row r="52" spans="1:14" x14ac:dyDescent="0.2">
      <c r="A52" s="488" t="s">
        <v>4333</v>
      </c>
      <c r="B52" s="488" t="s">
        <v>4395</v>
      </c>
      <c r="C52" s="824" t="s">
        <v>4404</v>
      </c>
      <c r="D52" s="824" t="s">
        <v>4405</v>
      </c>
      <c r="E52" s="488"/>
      <c r="F52" s="488"/>
      <c r="G52" s="488"/>
      <c r="H52" s="488"/>
      <c r="I52" s="488"/>
      <c r="J52" s="488"/>
      <c r="K52" s="488"/>
      <c r="L52" s="488"/>
      <c r="M52" s="809">
        <v>22500</v>
      </c>
      <c r="N52" s="809"/>
    </row>
    <row r="53" spans="1:14" x14ac:dyDescent="0.2">
      <c r="A53" s="488" t="s">
        <v>4333</v>
      </c>
      <c r="B53" s="488" t="s">
        <v>4395</v>
      </c>
      <c r="C53" s="824" t="s">
        <v>4406</v>
      </c>
      <c r="D53" s="824" t="s">
        <v>4407</v>
      </c>
      <c r="E53" s="488"/>
      <c r="F53" s="488"/>
      <c r="G53" s="488"/>
      <c r="H53" s="488"/>
      <c r="I53" s="488"/>
      <c r="J53" s="488"/>
      <c r="K53" s="488"/>
      <c r="L53" s="488"/>
      <c r="M53" s="809">
        <v>2000</v>
      </c>
      <c r="N53" s="809"/>
    </row>
    <row r="54" spans="1:14" x14ac:dyDescent="0.2">
      <c r="A54" s="488" t="s">
        <v>4333</v>
      </c>
      <c r="B54" s="488" t="s">
        <v>4395</v>
      </c>
      <c r="C54" s="824" t="s">
        <v>4406</v>
      </c>
      <c r="D54" s="824" t="s">
        <v>4407</v>
      </c>
      <c r="E54" s="488"/>
      <c r="F54" s="488"/>
      <c r="G54" s="488"/>
      <c r="H54" s="488"/>
      <c r="I54" s="488"/>
      <c r="J54" s="488"/>
      <c r="K54" s="488"/>
      <c r="L54" s="488"/>
      <c r="M54" s="809">
        <v>2000</v>
      </c>
      <c r="N54" s="809"/>
    </row>
    <row r="55" spans="1:14" x14ac:dyDescent="0.2">
      <c r="A55" s="488" t="s">
        <v>4333</v>
      </c>
      <c r="B55" s="488" t="s">
        <v>4395</v>
      </c>
      <c r="C55" s="824" t="s">
        <v>4406</v>
      </c>
      <c r="D55" s="824" t="s">
        <v>4407</v>
      </c>
      <c r="E55" s="488"/>
      <c r="F55" s="488"/>
      <c r="G55" s="488"/>
      <c r="H55" s="488"/>
      <c r="I55" s="488"/>
      <c r="J55" s="488"/>
      <c r="K55" s="488"/>
      <c r="L55" s="488"/>
      <c r="M55" s="809">
        <v>2000</v>
      </c>
      <c r="N55" s="809"/>
    </row>
    <row r="56" spans="1:14" x14ac:dyDescent="0.2">
      <c r="A56" s="488" t="s">
        <v>4333</v>
      </c>
      <c r="B56" s="488" t="s">
        <v>4395</v>
      </c>
      <c r="C56" s="824" t="s">
        <v>4406</v>
      </c>
      <c r="D56" s="824" t="s">
        <v>4407</v>
      </c>
      <c r="E56" s="488"/>
      <c r="F56" s="488"/>
      <c r="G56" s="488"/>
      <c r="H56" s="488"/>
      <c r="I56" s="488"/>
      <c r="J56" s="488"/>
      <c r="K56" s="488"/>
      <c r="L56" s="488"/>
      <c r="M56" s="809">
        <v>2000</v>
      </c>
      <c r="N56" s="809"/>
    </row>
    <row r="57" spans="1:14" x14ac:dyDescent="0.2">
      <c r="A57" s="488" t="s">
        <v>4333</v>
      </c>
      <c r="B57" s="488" t="s">
        <v>4395</v>
      </c>
      <c r="C57" s="824" t="s">
        <v>4406</v>
      </c>
      <c r="D57" s="824" t="s">
        <v>4407</v>
      </c>
      <c r="E57" s="488"/>
      <c r="F57" s="488"/>
      <c r="G57" s="488"/>
      <c r="H57" s="488"/>
      <c r="I57" s="488"/>
      <c r="J57" s="488"/>
      <c r="K57" s="488"/>
      <c r="L57" s="488"/>
      <c r="M57" s="809">
        <v>1500</v>
      </c>
      <c r="N57" s="809"/>
    </row>
    <row r="58" spans="1:14" x14ac:dyDescent="0.2">
      <c r="A58" s="488" t="s">
        <v>4333</v>
      </c>
      <c r="B58" s="488" t="s">
        <v>4395</v>
      </c>
      <c r="C58" s="824" t="s">
        <v>4406</v>
      </c>
      <c r="D58" s="824" t="s">
        <v>4407</v>
      </c>
      <c r="E58" s="488"/>
      <c r="F58" s="488"/>
      <c r="G58" s="488"/>
      <c r="H58" s="488"/>
      <c r="I58" s="488"/>
      <c r="J58" s="488"/>
      <c r="K58" s="488"/>
      <c r="L58" s="488"/>
      <c r="M58" s="809">
        <v>1500</v>
      </c>
      <c r="N58" s="809"/>
    </row>
    <row r="59" spans="1:14" x14ac:dyDescent="0.2">
      <c r="A59" s="488" t="s">
        <v>4333</v>
      </c>
      <c r="B59" s="488" t="s">
        <v>4395</v>
      </c>
      <c r="C59" s="824" t="s">
        <v>4406</v>
      </c>
      <c r="D59" s="824" t="s">
        <v>4407</v>
      </c>
      <c r="E59" s="488"/>
      <c r="F59" s="488"/>
      <c r="G59" s="488"/>
      <c r="H59" s="488"/>
      <c r="I59" s="488"/>
      <c r="J59" s="488"/>
      <c r="K59" s="488"/>
      <c r="L59" s="488"/>
      <c r="M59" s="809">
        <v>1500</v>
      </c>
      <c r="N59" s="809"/>
    </row>
    <row r="60" spans="1:14" x14ac:dyDescent="0.2">
      <c r="A60" s="488" t="s">
        <v>4333</v>
      </c>
      <c r="B60" s="488" t="s">
        <v>4395</v>
      </c>
      <c r="C60" s="824" t="s">
        <v>4406</v>
      </c>
      <c r="D60" s="824" t="s">
        <v>4407</v>
      </c>
      <c r="E60" s="488"/>
      <c r="F60" s="488"/>
      <c r="G60" s="488"/>
      <c r="H60" s="488"/>
      <c r="I60" s="488"/>
      <c r="J60" s="488"/>
      <c r="K60" s="488"/>
      <c r="L60" s="488"/>
      <c r="M60" s="809">
        <v>1500</v>
      </c>
      <c r="N60" s="809"/>
    </row>
    <row r="61" spans="1:14" x14ac:dyDescent="0.2">
      <c r="A61" s="488" t="s">
        <v>4333</v>
      </c>
      <c r="B61" s="488" t="s">
        <v>4395</v>
      </c>
      <c r="C61" s="824" t="s">
        <v>4406</v>
      </c>
      <c r="D61" s="824" t="s">
        <v>4407</v>
      </c>
      <c r="E61" s="488"/>
      <c r="F61" s="488"/>
      <c r="G61" s="488"/>
      <c r="H61" s="488"/>
      <c r="I61" s="488"/>
      <c r="J61" s="488"/>
      <c r="K61" s="488"/>
      <c r="L61" s="488"/>
      <c r="M61" s="809">
        <v>2000</v>
      </c>
      <c r="N61" s="809"/>
    </row>
    <row r="62" spans="1:14" x14ac:dyDescent="0.2">
      <c r="A62" s="488" t="s">
        <v>4333</v>
      </c>
      <c r="B62" s="488" t="s">
        <v>4395</v>
      </c>
      <c r="C62" s="824" t="s">
        <v>4406</v>
      </c>
      <c r="D62" s="824" t="s">
        <v>4407</v>
      </c>
      <c r="E62" s="488"/>
      <c r="F62" s="488"/>
      <c r="G62" s="488"/>
      <c r="H62" s="488"/>
      <c r="I62" s="488"/>
      <c r="J62" s="488"/>
      <c r="K62" s="488"/>
      <c r="L62" s="488"/>
      <c r="M62" s="809">
        <v>1500</v>
      </c>
      <c r="N62" s="809"/>
    </row>
    <row r="63" spans="1:14" x14ac:dyDescent="0.2">
      <c r="A63" s="488" t="s">
        <v>4333</v>
      </c>
      <c r="B63" s="488" t="s">
        <v>4395</v>
      </c>
      <c r="C63" s="824" t="s">
        <v>4406</v>
      </c>
      <c r="D63" s="824" t="s">
        <v>4407</v>
      </c>
      <c r="E63" s="488"/>
      <c r="F63" s="488"/>
      <c r="G63" s="488"/>
      <c r="H63" s="488"/>
      <c r="I63" s="488"/>
      <c r="J63" s="488"/>
      <c r="K63" s="488"/>
      <c r="L63" s="488"/>
      <c r="M63" s="809">
        <v>1500</v>
      </c>
      <c r="N63" s="809"/>
    </row>
    <row r="64" spans="1:14" x14ac:dyDescent="0.2">
      <c r="A64" s="488" t="s">
        <v>4333</v>
      </c>
      <c r="B64" s="488" t="s">
        <v>4395</v>
      </c>
      <c r="C64" s="824" t="s">
        <v>4406</v>
      </c>
      <c r="D64" s="824" t="s">
        <v>4407</v>
      </c>
      <c r="E64" s="488"/>
      <c r="F64" s="488"/>
      <c r="G64" s="488"/>
      <c r="H64" s="488"/>
      <c r="I64" s="488"/>
      <c r="J64" s="488"/>
      <c r="K64" s="488"/>
      <c r="L64" s="488"/>
      <c r="M64" s="809">
        <v>1500</v>
      </c>
      <c r="N64" s="809"/>
    </row>
    <row r="65" spans="1:14" x14ac:dyDescent="0.2">
      <c r="A65" s="488" t="s">
        <v>4333</v>
      </c>
      <c r="B65" s="488" t="s">
        <v>4395</v>
      </c>
      <c r="C65" s="824" t="s">
        <v>4397</v>
      </c>
      <c r="D65" s="824" t="s">
        <v>4408</v>
      </c>
      <c r="E65" s="488"/>
      <c r="F65" s="488"/>
      <c r="G65" s="488"/>
      <c r="H65" s="488"/>
      <c r="I65" s="488"/>
      <c r="J65" s="488"/>
      <c r="K65" s="488"/>
      <c r="L65" s="488"/>
      <c r="M65" s="809"/>
      <c r="N65" s="809">
        <v>3500</v>
      </c>
    </row>
    <row r="66" spans="1:14" x14ac:dyDescent="0.2">
      <c r="A66" s="488" t="s">
        <v>4333</v>
      </c>
      <c r="B66" s="488" t="s">
        <v>4395</v>
      </c>
      <c r="C66" s="824" t="s">
        <v>4397</v>
      </c>
      <c r="D66" s="824" t="s">
        <v>4408</v>
      </c>
      <c r="E66" s="488"/>
      <c r="F66" s="488"/>
      <c r="G66" s="488"/>
      <c r="H66" s="488"/>
      <c r="I66" s="488"/>
      <c r="J66" s="488"/>
      <c r="K66" s="488"/>
      <c r="L66" s="488"/>
      <c r="M66" s="809"/>
      <c r="N66" s="809">
        <v>3500</v>
      </c>
    </row>
    <row r="67" spans="1:14" x14ac:dyDescent="0.2">
      <c r="A67" s="488" t="s">
        <v>4333</v>
      </c>
      <c r="B67" s="488" t="s">
        <v>4395</v>
      </c>
      <c r="C67" s="824" t="s">
        <v>4397</v>
      </c>
      <c r="D67" s="824" t="s">
        <v>4408</v>
      </c>
      <c r="E67" s="488"/>
      <c r="F67" s="488"/>
      <c r="G67" s="488"/>
      <c r="H67" s="488"/>
      <c r="I67" s="488"/>
      <c r="J67" s="488"/>
      <c r="K67" s="488"/>
      <c r="L67" s="488"/>
      <c r="M67" s="809"/>
      <c r="N67" s="809">
        <v>3500</v>
      </c>
    </row>
    <row r="68" spans="1:14" x14ac:dyDescent="0.2">
      <c r="A68" s="488" t="s">
        <v>4333</v>
      </c>
      <c r="B68" s="488" t="s">
        <v>4395</v>
      </c>
      <c r="C68" s="824" t="s">
        <v>4397</v>
      </c>
      <c r="D68" s="824" t="s">
        <v>4408</v>
      </c>
      <c r="E68" s="488"/>
      <c r="F68" s="488"/>
      <c r="G68" s="488"/>
      <c r="H68" s="488"/>
      <c r="I68" s="488"/>
      <c r="J68" s="488"/>
      <c r="K68" s="488"/>
      <c r="L68" s="488"/>
      <c r="M68" s="809"/>
      <c r="N68" s="809">
        <v>3500</v>
      </c>
    </row>
    <row r="69" spans="1:14" x14ac:dyDescent="0.2">
      <c r="A69" s="488" t="s">
        <v>4333</v>
      </c>
      <c r="B69" s="488" t="s">
        <v>4395</v>
      </c>
      <c r="C69" s="824" t="s">
        <v>4397</v>
      </c>
      <c r="D69" s="824" t="s">
        <v>4408</v>
      </c>
      <c r="E69" s="488"/>
      <c r="F69" s="488"/>
      <c r="G69" s="488"/>
      <c r="H69" s="488"/>
      <c r="I69" s="488"/>
      <c r="J69" s="488"/>
      <c r="K69" s="488"/>
      <c r="L69" s="488"/>
      <c r="M69" s="809"/>
      <c r="N69" s="809">
        <v>3500</v>
      </c>
    </row>
    <row r="70" spans="1:14" x14ac:dyDescent="0.2">
      <c r="A70" s="488" t="s">
        <v>4333</v>
      </c>
      <c r="B70" s="488" t="s">
        <v>4395</v>
      </c>
      <c r="C70" s="824" t="s">
        <v>4406</v>
      </c>
      <c r="D70" s="824" t="s">
        <v>4407</v>
      </c>
      <c r="E70" s="488"/>
      <c r="F70" s="488"/>
      <c r="G70" s="488"/>
      <c r="H70" s="488"/>
      <c r="I70" s="488"/>
      <c r="J70" s="488"/>
      <c r="K70" s="488"/>
      <c r="L70" s="488"/>
      <c r="M70" s="809"/>
      <c r="N70" s="809">
        <v>1500</v>
      </c>
    </row>
    <row r="71" spans="1:14" x14ac:dyDescent="0.2">
      <c r="A71" s="488" t="s">
        <v>4333</v>
      </c>
      <c r="B71" s="488" t="s">
        <v>4395</v>
      </c>
      <c r="C71" s="824" t="s">
        <v>4406</v>
      </c>
      <c r="D71" s="824" t="s">
        <v>4407</v>
      </c>
      <c r="E71" s="488"/>
      <c r="F71" s="488"/>
      <c r="G71" s="488"/>
      <c r="H71" s="488"/>
      <c r="I71" s="488"/>
      <c r="J71" s="488"/>
      <c r="K71" s="488"/>
      <c r="L71" s="488"/>
      <c r="M71" s="809"/>
      <c r="N71" s="809">
        <v>2000</v>
      </c>
    </row>
    <row r="72" spans="1:14" x14ac:dyDescent="0.2">
      <c r="A72" s="488" t="s">
        <v>4333</v>
      </c>
      <c r="B72" s="488" t="s">
        <v>4395</v>
      </c>
      <c r="C72" s="824" t="s">
        <v>4406</v>
      </c>
      <c r="D72" s="824" t="s">
        <v>4407</v>
      </c>
      <c r="E72" s="488"/>
      <c r="F72" s="488"/>
      <c r="G72" s="488"/>
      <c r="H72" s="488"/>
      <c r="I72" s="488"/>
      <c r="J72" s="488"/>
      <c r="K72" s="488"/>
      <c r="L72" s="488"/>
      <c r="M72" s="809"/>
      <c r="N72" s="809">
        <v>2000</v>
      </c>
    </row>
    <row r="73" spans="1:14" x14ac:dyDescent="0.2">
      <c r="A73" s="488" t="s">
        <v>4333</v>
      </c>
      <c r="B73" s="488" t="s">
        <v>4395</v>
      </c>
      <c r="C73" s="824" t="s">
        <v>4406</v>
      </c>
      <c r="D73" s="824" t="s">
        <v>4407</v>
      </c>
      <c r="E73" s="488"/>
      <c r="F73" s="488"/>
      <c r="G73" s="488"/>
      <c r="H73" s="488"/>
      <c r="I73" s="488"/>
      <c r="J73" s="488"/>
      <c r="K73" s="488"/>
      <c r="L73" s="488"/>
      <c r="M73" s="809"/>
      <c r="N73" s="809">
        <v>2000</v>
      </c>
    </row>
    <row r="74" spans="1:14" ht="12.75" thickBot="1" x14ac:dyDescent="0.25">
      <c r="A74" s="499" t="s">
        <v>4333</v>
      </c>
      <c r="B74" s="499" t="s">
        <v>4395</v>
      </c>
      <c r="C74" s="825" t="s">
        <v>4406</v>
      </c>
      <c r="D74" s="825" t="s">
        <v>4407</v>
      </c>
      <c r="E74" s="499"/>
      <c r="F74" s="499"/>
      <c r="G74" s="499"/>
      <c r="H74" s="499"/>
      <c r="I74" s="499"/>
      <c r="J74" s="499"/>
      <c r="K74" s="499"/>
      <c r="L74" s="499"/>
      <c r="M74" s="821"/>
      <c r="N74" s="821">
        <v>2000</v>
      </c>
    </row>
    <row r="75" spans="1:14" ht="12.75" thickBot="1" x14ac:dyDescent="0.25">
      <c r="A75" s="458"/>
      <c r="B75" s="459"/>
      <c r="C75" s="57"/>
      <c r="D75" s="460"/>
      <c r="E75" s="43"/>
      <c r="F75" s="52"/>
      <c r="G75" s="52"/>
      <c r="H75" s="52"/>
      <c r="I75" s="461"/>
      <c r="J75" s="39"/>
      <c r="K75" s="57"/>
      <c r="L75" s="8"/>
      <c r="M75" s="500"/>
      <c r="N75" s="500"/>
    </row>
    <row r="76" spans="1:14" ht="21.75" customHeight="1" x14ac:dyDescent="0.2">
      <c r="A76" s="109" t="s">
        <v>453</v>
      </c>
    </row>
  </sheetData>
  <mergeCells count="6">
    <mergeCell ref="M4:M5"/>
    <mergeCell ref="N4:N5"/>
    <mergeCell ref="C4:D4"/>
    <mergeCell ref="A4:B4"/>
    <mergeCell ref="J4:L4"/>
    <mergeCell ref="E4:I4"/>
  </mergeCells>
  <printOptions horizontalCentered="1"/>
  <pageMargins left="0.25" right="0.25" top="0.75" bottom="0.75" header="0.3" footer="0.3"/>
  <pageSetup paperSize="9" scale="76"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16"/>
  <sheetViews>
    <sheetView zoomScaleNormal="100" zoomScaleSheetLayoutView="100" workbookViewId="0">
      <selection activeCell="C65" sqref="C65"/>
    </sheetView>
  </sheetViews>
  <sheetFormatPr baseColWidth="10" defaultColWidth="2" defaultRowHeight="11.25" x14ac:dyDescent="0.2"/>
  <cols>
    <col min="1" max="1" width="21.28515625" style="55" customWidth="1"/>
    <col min="2" max="2" width="27.7109375" style="55" customWidth="1"/>
    <col min="3" max="3" width="18.140625" style="55" customWidth="1"/>
    <col min="4" max="4" width="34" style="55" customWidth="1"/>
    <col min="5" max="5" width="9.85546875" style="55" customWidth="1"/>
    <col min="6" max="6" width="8" style="55" customWidth="1"/>
    <col min="7" max="7" width="9" style="55" customWidth="1"/>
    <col min="8" max="8" width="14.7109375" style="55" customWidth="1"/>
    <col min="9" max="9" width="7.140625" style="55" customWidth="1"/>
    <col min="10" max="10" width="11" style="55" customWidth="1"/>
    <col min="11" max="11" width="6.85546875" style="55" customWidth="1"/>
    <col min="12" max="12" width="13.140625" style="55" customWidth="1"/>
    <col min="13" max="14" width="7" style="55" customWidth="1"/>
    <col min="15" max="15" width="8.7109375" style="55" customWidth="1"/>
    <col min="16" max="16384" width="2" style="55"/>
  </cols>
  <sheetData>
    <row r="1" spans="1:14" s="119" customFormat="1" ht="12.75" x14ac:dyDescent="0.2">
      <c r="A1" s="118" t="s">
        <v>412</v>
      </c>
      <c r="B1" s="138"/>
      <c r="C1" s="118"/>
    </row>
    <row r="2" spans="1:14" s="119" customFormat="1" ht="12" thickBot="1" x14ac:dyDescent="0.25">
      <c r="A2" s="120" t="s">
        <v>556</v>
      </c>
      <c r="B2" s="120"/>
      <c r="C2" s="120"/>
    </row>
    <row r="3" spans="1:14" s="54" customFormat="1" ht="22.5" customHeight="1" x14ac:dyDescent="0.2">
      <c r="A3" s="885" t="s">
        <v>321</v>
      </c>
      <c r="B3" s="885" t="s">
        <v>324</v>
      </c>
      <c r="C3" s="885" t="s">
        <v>323</v>
      </c>
      <c r="D3" s="887" t="s">
        <v>322</v>
      </c>
      <c r="E3" s="887" t="s">
        <v>299</v>
      </c>
      <c r="F3" s="887" t="s">
        <v>300</v>
      </c>
      <c r="G3" s="887" t="s">
        <v>143</v>
      </c>
      <c r="H3" s="887" t="s">
        <v>301</v>
      </c>
      <c r="I3" s="883">
        <v>2021</v>
      </c>
      <c r="J3" s="884"/>
      <c r="K3" s="883">
        <v>2022</v>
      </c>
      <c r="L3" s="884"/>
      <c r="M3" s="670">
        <v>2021</v>
      </c>
      <c r="N3" s="670">
        <v>2022</v>
      </c>
    </row>
    <row r="4" spans="1:14" s="54" customFormat="1" ht="12" x14ac:dyDescent="0.2">
      <c r="A4" s="886"/>
      <c r="B4" s="886"/>
      <c r="C4" s="886"/>
      <c r="D4" s="888"/>
      <c r="E4" s="888"/>
      <c r="F4" s="888"/>
      <c r="G4" s="888"/>
      <c r="H4" s="888"/>
      <c r="I4" s="671" t="s">
        <v>304</v>
      </c>
      <c r="J4" s="671" t="s">
        <v>302</v>
      </c>
      <c r="K4" s="671" t="s">
        <v>304</v>
      </c>
      <c r="L4" s="671" t="s">
        <v>303</v>
      </c>
      <c r="M4" s="671" t="s">
        <v>304</v>
      </c>
      <c r="N4" s="671" t="s">
        <v>304</v>
      </c>
    </row>
    <row r="5" spans="1:14" s="121" customFormat="1" ht="60" x14ac:dyDescent="0.2">
      <c r="A5" s="874" t="s">
        <v>557</v>
      </c>
      <c r="B5" s="877" t="s">
        <v>558</v>
      </c>
      <c r="C5" s="879" t="s">
        <v>559</v>
      </c>
      <c r="D5" s="282" t="s">
        <v>560</v>
      </c>
      <c r="E5" s="283">
        <v>0.32</v>
      </c>
      <c r="F5" s="284">
        <v>0.41</v>
      </c>
      <c r="G5" s="285" t="s">
        <v>561</v>
      </c>
      <c r="H5" s="286" t="s">
        <v>562</v>
      </c>
      <c r="I5" s="283">
        <v>0.37</v>
      </c>
      <c r="J5" s="283">
        <v>0.41</v>
      </c>
      <c r="K5" s="283">
        <v>0.4</v>
      </c>
      <c r="L5" s="283">
        <v>0.4</v>
      </c>
      <c r="M5" s="283">
        <v>0.37</v>
      </c>
      <c r="N5" s="283">
        <v>0.33</v>
      </c>
    </row>
    <row r="6" spans="1:14" s="121" customFormat="1" ht="24" x14ac:dyDescent="0.2">
      <c r="A6" s="875"/>
      <c r="B6" s="878"/>
      <c r="C6" s="879"/>
      <c r="D6" s="282" t="s">
        <v>563</v>
      </c>
      <c r="E6" s="287">
        <v>0.17</v>
      </c>
      <c r="F6" s="287">
        <v>0.4</v>
      </c>
      <c r="G6" s="282" t="s">
        <v>564</v>
      </c>
      <c r="H6" s="288" t="s">
        <v>565</v>
      </c>
      <c r="I6" s="283">
        <v>0.4</v>
      </c>
      <c r="J6" s="283">
        <v>0.41</v>
      </c>
      <c r="K6" s="283">
        <v>0.4</v>
      </c>
      <c r="L6" s="283">
        <v>0.4</v>
      </c>
      <c r="M6" s="283">
        <v>0.4</v>
      </c>
      <c r="N6" s="283">
        <v>0.4</v>
      </c>
    </row>
    <row r="7" spans="1:14" s="121" customFormat="1" ht="36" x14ac:dyDescent="0.2">
      <c r="A7" s="875"/>
      <c r="B7" s="877" t="s">
        <v>566</v>
      </c>
      <c r="C7" s="880" t="s">
        <v>567</v>
      </c>
      <c r="D7" s="285" t="s">
        <v>568</v>
      </c>
      <c r="E7" s="289">
        <v>0.23719999999999999</v>
      </c>
      <c r="F7" s="284">
        <v>0.18</v>
      </c>
      <c r="G7" s="285" t="s">
        <v>569</v>
      </c>
      <c r="H7" s="286" t="s">
        <v>570</v>
      </c>
      <c r="I7" s="283">
        <v>0.18</v>
      </c>
      <c r="J7" s="290">
        <v>0.19</v>
      </c>
      <c r="K7" s="290">
        <v>0.18</v>
      </c>
      <c r="L7" s="290">
        <v>0.18</v>
      </c>
      <c r="M7" s="283">
        <v>0.18</v>
      </c>
      <c r="N7" s="283">
        <v>0.17</v>
      </c>
    </row>
    <row r="8" spans="1:14" s="121" customFormat="1" ht="27" customHeight="1" x14ac:dyDescent="0.2">
      <c r="A8" s="875"/>
      <c r="B8" s="878"/>
      <c r="C8" s="880"/>
      <c r="D8" s="285" t="s">
        <v>571</v>
      </c>
      <c r="E8" s="289">
        <v>0.43099999999999999</v>
      </c>
      <c r="F8" s="284">
        <v>0.37</v>
      </c>
      <c r="G8" s="285" t="s">
        <v>569</v>
      </c>
      <c r="H8" s="286" t="s">
        <v>570</v>
      </c>
      <c r="I8" s="290">
        <v>0.37</v>
      </c>
      <c r="J8" s="290">
        <v>0.38</v>
      </c>
      <c r="K8" s="290">
        <v>0.36</v>
      </c>
      <c r="L8" s="290">
        <v>0.35</v>
      </c>
      <c r="M8" s="290">
        <v>0.37</v>
      </c>
      <c r="N8" s="290">
        <v>0.36</v>
      </c>
    </row>
    <row r="9" spans="1:14" s="121" customFormat="1" ht="48" x14ac:dyDescent="0.2">
      <c r="A9" s="875"/>
      <c r="B9" s="291" t="s">
        <v>572</v>
      </c>
      <c r="C9" s="291" t="s">
        <v>573</v>
      </c>
      <c r="D9" s="285" t="s">
        <v>574</v>
      </c>
      <c r="E9" s="292">
        <v>0.45</v>
      </c>
      <c r="F9" s="284">
        <v>0.45</v>
      </c>
      <c r="G9" s="282" t="s">
        <v>575</v>
      </c>
      <c r="H9" s="288" t="s">
        <v>576</v>
      </c>
      <c r="I9" s="287">
        <v>0.45</v>
      </c>
      <c r="J9" s="287">
        <v>0.57999999999999996</v>
      </c>
      <c r="K9" s="287">
        <v>0.5</v>
      </c>
      <c r="L9" s="287">
        <v>0.62</v>
      </c>
      <c r="M9" s="287">
        <v>0.45</v>
      </c>
      <c r="N9" s="287">
        <v>0.5</v>
      </c>
    </row>
    <row r="10" spans="1:14" s="121" customFormat="1" ht="60" x14ac:dyDescent="0.2">
      <c r="A10" s="875"/>
      <c r="B10" s="291" t="s">
        <v>577</v>
      </c>
      <c r="C10" s="293" t="s">
        <v>578</v>
      </c>
      <c r="D10" s="285" t="s">
        <v>579</v>
      </c>
      <c r="E10" s="290">
        <v>0.2</v>
      </c>
      <c r="F10" s="294">
        <v>0.2</v>
      </c>
      <c r="G10" s="285" t="s">
        <v>580</v>
      </c>
      <c r="H10" s="286" t="s">
        <v>581</v>
      </c>
      <c r="I10" s="290">
        <v>0.2</v>
      </c>
      <c r="J10" s="290">
        <v>0.24</v>
      </c>
      <c r="K10" s="290">
        <v>0.25</v>
      </c>
      <c r="L10" s="290">
        <v>0.27</v>
      </c>
      <c r="M10" s="290">
        <v>0.2</v>
      </c>
      <c r="N10" s="290">
        <v>0.25</v>
      </c>
    </row>
    <row r="11" spans="1:14" s="121" customFormat="1" ht="48" x14ac:dyDescent="0.2">
      <c r="A11" s="875"/>
      <c r="B11" s="295" t="s">
        <v>582</v>
      </c>
      <c r="C11" s="296" t="s">
        <v>583</v>
      </c>
      <c r="D11" s="282" t="s">
        <v>584</v>
      </c>
      <c r="E11" s="290">
        <v>0.16</v>
      </c>
      <c r="F11" s="294">
        <v>0.16</v>
      </c>
      <c r="G11" s="282" t="s">
        <v>585</v>
      </c>
      <c r="H11" s="288" t="s">
        <v>586</v>
      </c>
      <c r="I11" s="290">
        <v>0.16</v>
      </c>
      <c r="J11" s="297">
        <v>0.17</v>
      </c>
      <c r="K11" s="297">
        <v>0.15</v>
      </c>
      <c r="L11" s="297">
        <v>0.16</v>
      </c>
      <c r="M11" s="290">
        <v>0.16</v>
      </c>
      <c r="N11" s="290">
        <v>0.15</v>
      </c>
    </row>
    <row r="12" spans="1:14" s="121" customFormat="1" ht="24" x14ac:dyDescent="0.2">
      <c r="A12" s="875"/>
      <c r="B12" s="295" t="s">
        <v>587</v>
      </c>
      <c r="C12" s="881" t="s">
        <v>588</v>
      </c>
      <c r="D12" s="866" t="s">
        <v>589</v>
      </c>
      <c r="E12" s="864">
        <v>0.68</v>
      </c>
      <c r="F12" s="868">
        <v>0.7</v>
      </c>
      <c r="G12" s="870" t="s">
        <v>590</v>
      </c>
      <c r="H12" s="872" t="s">
        <v>591</v>
      </c>
      <c r="I12" s="864">
        <v>0.7</v>
      </c>
      <c r="J12" s="864">
        <v>0.72</v>
      </c>
      <c r="K12" s="864">
        <v>0.64</v>
      </c>
      <c r="L12" s="864">
        <v>0.79500000000000004</v>
      </c>
      <c r="M12" s="864">
        <v>0.68</v>
      </c>
      <c r="N12" s="864">
        <v>0.64</v>
      </c>
    </row>
    <row r="13" spans="1:14" s="121" customFormat="1" ht="24" x14ac:dyDescent="0.2">
      <c r="A13" s="875"/>
      <c r="B13" s="295" t="s">
        <v>592</v>
      </c>
      <c r="C13" s="882"/>
      <c r="D13" s="867"/>
      <c r="E13" s="865"/>
      <c r="F13" s="869"/>
      <c r="G13" s="871"/>
      <c r="H13" s="873"/>
      <c r="I13" s="865"/>
      <c r="J13" s="865"/>
      <c r="K13" s="865"/>
      <c r="L13" s="865"/>
      <c r="M13" s="865"/>
      <c r="N13" s="865"/>
    </row>
    <row r="14" spans="1:14" s="121" customFormat="1" ht="60" x14ac:dyDescent="0.2">
      <c r="A14" s="875"/>
      <c r="B14" s="291" t="s">
        <v>593</v>
      </c>
      <c r="C14" s="293" t="s">
        <v>594</v>
      </c>
      <c r="D14" s="285" t="s">
        <v>595</v>
      </c>
      <c r="E14" s="289">
        <v>0.7</v>
      </c>
      <c r="F14" s="284">
        <v>1</v>
      </c>
      <c r="G14" s="285" t="s">
        <v>596</v>
      </c>
      <c r="H14" s="286" t="s">
        <v>597</v>
      </c>
      <c r="I14" s="290">
        <v>1</v>
      </c>
      <c r="J14" s="290">
        <v>0.9</v>
      </c>
      <c r="K14" s="290">
        <v>0.95</v>
      </c>
      <c r="L14" s="290">
        <v>0.95</v>
      </c>
      <c r="M14" s="290">
        <v>0.97</v>
      </c>
      <c r="N14" s="290">
        <v>1</v>
      </c>
    </row>
    <row r="15" spans="1:14" s="121" customFormat="1" ht="60" x14ac:dyDescent="0.2">
      <c r="A15" s="875"/>
      <c r="B15" s="291" t="s">
        <v>598</v>
      </c>
      <c r="C15" s="293" t="s">
        <v>599</v>
      </c>
      <c r="D15" s="298" t="s">
        <v>600</v>
      </c>
      <c r="E15" s="289">
        <v>2.5000000000000001E-2</v>
      </c>
      <c r="F15" s="299">
        <v>3.5000000000000003E-2</v>
      </c>
      <c r="G15" s="285" t="s">
        <v>601</v>
      </c>
      <c r="H15" s="286" t="s">
        <v>602</v>
      </c>
      <c r="I15" s="289">
        <v>3.5000000000000003E-2</v>
      </c>
      <c r="J15" s="289">
        <v>2.98E-2</v>
      </c>
      <c r="K15" s="289">
        <v>0.04</v>
      </c>
      <c r="L15" s="289">
        <v>3.2199999999999999E-2</v>
      </c>
      <c r="M15" s="289">
        <v>3.5000000000000003E-2</v>
      </c>
      <c r="N15" s="289">
        <v>0.04</v>
      </c>
    </row>
    <row r="16" spans="1:14" s="121" customFormat="1" ht="72.75" thickBot="1" x14ac:dyDescent="0.25">
      <c r="A16" s="876"/>
      <c r="B16" s="300" t="s">
        <v>603</v>
      </c>
      <c r="C16" s="301" t="s">
        <v>604</v>
      </c>
      <c r="D16" s="302" t="s">
        <v>605</v>
      </c>
      <c r="E16" s="303">
        <v>0</v>
      </c>
      <c r="F16" s="304">
        <v>0.13</v>
      </c>
      <c r="G16" s="302" t="s">
        <v>606</v>
      </c>
      <c r="H16" s="305" t="s">
        <v>607</v>
      </c>
      <c r="I16" s="306">
        <v>0.13</v>
      </c>
      <c r="J16" s="306">
        <v>0.14000000000000001</v>
      </c>
      <c r="K16" s="306">
        <v>0.11</v>
      </c>
      <c r="L16" s="306">
        <v>0.15</v>
      </c>
      <c r="M16" s="306">
        <v>0.13</v>
      </c>
      <c r="N16" s="306">
        <v>0.11</v>
      </c>
    </row>
  </sheetData>
  <mergeCells count="27">
    <mergeCell ref="I3:J3"/>
    <mergeCell ref="K3:L3"/>
    <mergeCell ref="C3:C4"/>
    <mergeCell ref="B3:B4"/>
    <mergeCell ref="A3:A4"/>
    <mergeCell ref="D3:D4"/>
    <mergeCell ref="E3:E4"/>
    <mergeCell ref="F3:F4"/>
    <mergeCell ref="G3:G4"/>
    <mergeCell ref="H3:H4"/>
    <mergeCell ref="A5:A16"/>
    <mergeCell ref="B5:B6"/>
    <mergeCell ref="C5:C6"/>
    <mergeCell ref="B7:B8"/>
    <mergeCell ref="C7:C8"/>
    <mergeCell ref="C12:C13"/>
    <mergeCell ref="D12:D13"/>
    <mergeCell ref="E12:E13"/>
    <mergeCell ref="F12:F13"/>
    <mergeCell ref="G12:G13"/>
    <mergeCell ref="H12:H13"/>
    <mergeCell ref="N12:N13"/>
    <mergeCell ref="I12:I13"/>
    <mergeCell ref="J12:J13"/>
    <mergeCell ref="K12:K13"/>
    <mergeCell ref="L12:L13"/>
    <mergeCell ref="M12:M13"/>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26"/>
  <sheetViews>
    <sheetView zoomScaleNormal="100" workbookViewId="0">
      <selection activeCell="B30" sqref="B30"/>
    </sheetView>
  </sheetViews>
  <sheetFormatPr baseColWidth="10" defaultColWidth="11.28515625" defaultRowHeight="12" x14ac:dyDescent="0.2"/>
  <cols>
    <col min="1" max="1" width="61" style="109" customWidth="1"/>
    <col min="2" max="2" width="14.140625" style="109" customWidth="1"/>
    <col min="3" max="3" width="14.5703125" style="109" customWidth="1"/>
    <col min="4" max="4" width="16.7109375" style="109" customWidth="1"/>
    <col min="5" max="16384" width="11.28515625" style="109"/>
  </cols>
  <sheetData>
    <row r="1" spans="1:4" x14ac:dyDescent="0.2">
      <c r="A1" s="672" t="s">
        <v>413</v>
      </c>
    </row>
    <row r="2" spans="1:4" x14ac:dyDescent="0.2">
      <c r="A2" s="110" t="s">
        <v>366</v>
      </c>
    </row>
    <row r="3" spans="1:4" s="675" customFormat="1" ht="28.35" customHeight="1" x14ac:dyDescent="0.2">
      <c r="A3" s="673" t="s">
        <v>360</v>
      </c>
      <c r="B3" s="674">
        <v>2020</v>
      </c>
      <c r="C3" s="674">
        <v>2021</v>
      </c>
      <c r="D3" s="674">
        <v>2022</v>
      </c>
    </row>
    <row r="4" spans="1:4" s="5" customFormat="1" x14ac:dyDescent="0.2">
      <c r="A4" s="676" t="s">
        <v>357</v>
      </c>
      <c r="B4" s="677">
        <v>117599381</v>
      </c>
      <c r="C4" s="677">
        <v>101006683</v>
      </c>
      <c r="D4" s="677">
        <v>102295370</v>
      </c>
    </row>
    <row r="5" spans="1:4" s="5" customFormat="1" x14ac:dyDescent="0.2">
      <c r="A5" s="676" t="s">
        <v>358</v>
      </c>
      <c r="B5" s="677">
        <v>128138231</v>
      </c>
      <c r="C5" s="677">
        <v>178446452</v>
      </c>
      <c r="D5" s="677">
        <v>143564613</v>
      </c>
    </row>
    <row r="6" spans="1:4" s="5" customFormat="1" x14ac:dyDescent="0.2">
      <c r="A6" s="676" t="s">
        <v>359</v>
      </c>
      <c r="B6" s="677">
        <v>715114428</v>
      </c>
      <c r="C6" s="677">
        <v>719537011</v>
      </c>
      <c r="D6" s="677">
        <v>776779627</v>
      </c>
    </row>
    <row r="7" spans="1:4" s="680" customFormat="1" ht="28.35" customHeight="1" x14ac:dyDescent="0.2">
      <c r="A7" s="678" t="s">
        <v>351</v>
      </c>
      <c r="B7" s="679">
        <f>SUM(B4:B6)</f>
        <v>960852040</v>
      </c>
      <c r="C7" s="679">
        <f>SUM(C4:C6)</f>
        <v>998990146</v>
      </c>
      <c r="D7" s="679">
        <f>SUM(D4:D6)</f>
        <v>1022639610</v>
      </c>
    </row>
    <row r="9" spans="1:4" s="675" customFormat="1" ht="28.35" customHeight="1" x14ac:dyDescent="0.2">
      <c r="A9" s="673" t="s">
        <v>361</v>
      </c>
      <c r="B9" s="674">
        <v>2020</v>
      </c>
      <c r="C9" s="674" t="s">
        <v>414</v>
      </c>
      <c r="D9" s="674" t="s">
        <v>415</v>
      </c>
    </row>
    <row r="10" spans="1:4" s="5" customFormat="1" x14ac:dyDescent="0.2">
      <c r="A10" s="676" t="s">
        <v>357</v>
      </c>
      <c r="B10" s="677">
        <v>158509884</v>
      </c>
      <c r="C10" s="677">
        <v>115527338</v>
      </c>
      <c r="D10" s="677">
        <v>102295370</v>
      </c>
    </row>
    <row r="11" spans="1:4" s="5" customFormat="1" x14ac:dyDescent="0.2">
      <c r="A11" s="676" t="s">
        <v>358</v>
      </c>
      <c r="B11" s="677">
        <v>227674470</v>
      </c>
      <c r="C11" s="677">
        <v>266629875</v>
      </c>
      <c r="D11" s="677">
        <v>143564613</v>
      </c>
    </row>
    <row r="12" spans="1:4" s="5" customFormat="1" x14ac:dyDescent="0.2">
      <c r="A12" s="676" t="s">
        <v>359</v>
      </c>
      <c r="B12" s="677">
        <v>827583431</v>
      </c>
      <c r="C12" s="677">
        <v>836723874</v>
      </c>
      <c r="D12" s="677">
        <v>776779627</v>
      </c>
    </row>
    <row r="13" spans="1:4" s="680" customFormat="1" ht="28.35" customHeight="1" x14ac:dyDescent="0.2">
      <c r="A13" s="678" t="s">
        <v>352</v>
      </c>
      <c r="B13" s="679">
        <f>SUM(B10:B12)</f>
        <v>1213767785</v>
      </c>
      <c r="C13" s="679">
        <f>SUM(C10:C12)</f>
        <v>1218881087</v>
      </c>
      <c r="D13" s="679">
        <f>SUM(D10:D12)</f>
        <v>1022639610</v>
      </c>
    </row>
    <row r="15" spans="1:4" s="675" customFormat="1" ht="28.35" customHeight="1" x14ac:dyDescent="0.2">
      <c r="A15" s="673" t="s">
        <v>362</v>
      </c>
      <c r="B15" s="674">
        <v>2020</v>
      </c>
      <c r="C15" s="674" t="s">
        <v>414</v>
      </c>
      <c r="D15" s="674" t="s">
        <v>415</v>
      </c>
    </row>
    <row r="16" spans="1:4" s="5" customFormat="1" x14ac:dyDescent="0.2">
      <c r="A16" s="676" t="s">
        <v>357</v>
      </c>
      <c r="B16" s="677">
        <v>152033882.75</v>
      </c>
      <c r="C16" s="677">
        <v>110263521</v>
      </c>
      <c r="D16" s="677">
        <v>102295370</v>
      </c>
    </row>
    <row r="17" spans="1:4" s="5" customFormat="1" x14ac:dyDescent="0.2">
      <c r="A17" s="676" t="s">
        <v>358</v>
      </c>
      <c r="B17" s="677">
        <v>204343354.69999999</v>
      </c>
      <c r="C17" s="677">
        <v>260420532</v>
      </c>
      <c r="D17" s="677">
        <v>143564613</v>
      </c>
    </row>
    <row r="18" spans="1:4" s="5" customFormat="1" x14ac:dyDescent="0.2">
      <c r="A18" s="676" t="s">
        <v>359</v>
      </c>
      <c r="B18" s="677">
        <v>798827646.72000003</v>
      </c>
      <c r="C18" s="677">
        <v>812829674</v>
      </c>
      <c r="D18" s="677">
        <v>776779627</v>
      </c>
    </row>
    <row r="19" spans="1:4" s="680" customFormat="1" ht="28.35" customHeight="1" x14ac:dyDescent="0.2">
      <c r="A19" s="678" t="s">
        <v>353</v>
      </c>
      <c r="B19" s="679">
        <f>SUM(B16:B18)</f>
        <v>1155204884.1700001</v>
      </c>
      <c r="C19" s="679">
        <f>SUM(C16:C18)</f>
        <v>1183513727</v>
      </c>
      <c r="D19" s="679">
        <f>SUM(D16:D18)</f>
        <v>1022639610</v>
      </c>
    </row>
    <row r="20" spans="1:4" x14ac:dyDescent="0.2">
      <c r="A20" s="681" t="s">
        <v>416</v>
      </c>
    </row>
    <row r="21" spans="1:4" x14ac:dyDescent="0.2">
      <c r="A21" s="682" t="s">
        <v>417</v>
      </c>
    </row>
    <row r="24" spans="1:4" x14ac:dyDescent="0.2">
      <c r="A24" s="615"/>
      <c r="B24" s="683"/>
    </row>
    <row r="25" spans="1:4" x14ac:dyDescent="0.2">
      <c r="A25" s="615"/>
      <c r="B25" s="683"/>
    </row>
    <row r="26" spans="1:4" x14ac:dyDescent="0.2">
      <c r="A26" s="615"/>
      <c r="B26" s="683"/>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54"/>
  <sheetViews>
    <sheetView topLeftCell="A16" zoomScaleNormal="100" workbookViewId="0">
      <selection activeCell="C35" sqref="C35"/>
    </sheetView>
  </sheetViews>
  <sheetFormatPr baseColWidth="10" defaultColWidth="11.28515625" defaultRowHeight="12" x14ac:dyDescent="0.2"/>
  <cols>
    <col min="1" max="1" width="41.42578125" style="109" customWidth="1"/>
    <col min="2" max="4" width="16.42578125" style="109" customWidth="1"/>
    <col min="5" max="5" width="11.28515625" style="109" customWidth="1"/>
    <col min="6" max="6" width="11.28515625" style="109"/>
    <col min="7" max="7" width="11.28515625" style="109" customWidth="1"/>
    <col min="8" max="16384" width="11.28515625" style="109"/>
  </cols>
  <sheetData>
    <row r="1" spans="1:4" x14ac:dyDescent="0.2">
      <c r="A1" s="672" t="s">
        <v>418</v>
      </c>
    </row>
    <row r="2" spans="1:4" x14ac:dyDescent="0.2">
      <c r="A2" s="110" t="s">
        <v>366</v>
      </c>
    </row>
    <row r="3" spans="1:4" s="675" customFormat="1" ht="28.35" customHeight="1" x14ac:dyDescent="0.2">
      <c r="A3" s="673" t="s">
        <v>356</v>
      </c>
      <c r="B3" s="674">
        <v>2020</v>
      </c>
      <c r="C3" s="674">
        <v>2021</v>
      </c>
      <c r="D3" s="674">
        <v>2022</v>
      </c>
    </row>
    <row r="4" spans="1:4" s="7" customFormat="1" x14ac:dyDescent="0.2">
      <c r="A4" s="684" t="s">
        <v>124</v>
      </c>
      <c r="B4" s="685">
        <f>+B6+B7+B8+B9+B10</f>
        <v>762081862</v>
      </c>
      <c r="C4" s="685">
        <f t="shared" ref="C4:D4" si="0">+C6+C7+C8+C9+C10</f>
        <v>760647257</v>
      </c>
      <c r="D4" s="685">
        <f t="shared" si="0"/>
        <v>787971559</v>
      </c>
    </row>
    <row r="5" spans="1:4" s="5" customFormat="1" x14ac:dyDescent="0.2">
      <c r="A5" s="686" t="s">
        <v>113</v>
      </c>
      <c r="B5" s="687"/>
      <c r="C5" s="687"/>
      <c r="D5" s="676"/>
    </row>
    <row r="6" spans="1:4" s="5" customFormat="1" x14ac:dyDescent="0.2">
      <c r="A6" s="686" t="s">
        <v>114</v>
      </c>
      <c r="B6" s="687">
        <v>585913102</v>
      </c>
      <c r="C6" s="265">
        <v>620260851</v>
      </c>
      <c r="D6" s="265">
        <v>629574351</v>
      </c>
    </row>
    <row r="7" spans="1:4" s="5" customFormat="1" x14ac:dyDescent="0.2">
      <c r="A7" s="686" t="s">
        <v>115</v>
      </c>
      <c r="B7" s="687">
        <v>40935484</v>
      </c>
      <c r="C7" s="265">
        <v>39827259</v>
      </c>
      <c r="D7" s="265">
        <v>36967895</v>
      </c>
    </row>
    <row r="8" spans="1:4" s="5" customFormat="1" x14ac:dyDescent="0.2">
      <c r="A8" s="686" t="s">
        <v>116</v>
      </c>
      <c r="B8" s="687">
        <v>134441275</v>
      </c>
      <c r="C8" s="265">
        <v>99767146</v>
      </c>
      <c r="D8" s="265">
        <v>120599888</v>
      </c>
    </row>
    <row r="9" spans="1:4" s="5" customFormat="1" x14ac:dyDescent="0.2">
      <c r="A9" s="686" t="s">
        <v>145</v>
      </c>
      <c r="B9" s="687"/>
      <c r="C9" s="676"/>
      <c r="D9" s="676"/>
    </row>
    <row r="10" spans="1:4" s="5" customFormat="1" x14ac:dyDescent="0.2">
      <c r="A10" s="686" t="s">
        <v>146</v>
      </c>
      <c r="B10" s="687">
        <v>792001</v>
      </c>
      <c r="C10" s="688">
        <v>792001</v>
      </c>
      <c r="D10" s="688">
        <v>829425</v>
      </c>
    </row>
    <row r="11" spans="1:4" s="5" customFormat="1" x14ac:dyDescent="0.2">
      <c r="A11" s="684" t="s">
        <v>112</v>
      </c>
      <c r="B11" s="685">
        <f>+B12+B13+B14+B15</f>
        <v>198770178</v>
      </c>
      <c r="C11" s="685">
        <f t="shared" ref="C11:D11" si="1">+C12+C13+C14+C15</f>
        <v>201798789</v>
      </c>
      <c r="D11" s="685">
        <f t="shared" si="1"/>
        <v>234668051</v>
      </c>
    </row>
    <row r="12" spans="1:4" s="5" customFormat="1" x14ac:dyDescent="0.2">
      <c r="A12" s="686" t="s">
        <v>144</v>
      </c>
      <c r="B12" s="687"/>
      <c r="C12" s="687"/>
      <c r="D12" s="676"/>
    </row>
    <row r="13" spans="1:4" s="5" customFormat="1" x14ac:dyDescent="0.2">
      <c r="A13" s="686" t="s">
        <v>147</v>
      </c>
      <c r="B13" s="687"/>
      <c r="C13" s="687"/>
      <c r="D13" s="676"/>
    </row>
    <row r="14" spans="1:4" s="5" customFormat="1" x14ac:dyDescent="0.2">
      <c r="A14" s="686" t="s">
        <v>121</v>
      </c>
      <c r="B14" s="687">
        <v>198770178</v>
      </c>
      <c r="C14" s="688">
        <v>201798789</v>
      </c>
      <c r="D14" s="688">
        <v>234668051</v>
      </c>
    </row>
    <row r="15" spans="1:4" s="5" customFormat="1" x14ac:dyDescent="0.2">
      <c r="A15" s="686" t="s">
        <v>122</v>
      </c>
      <c r="B15" s="687"/>
      <c r="C15" s="687"/>
      <c r="D15" s="676"/>
    </row>
    <row r="16" spans="1:4" s="5" customFormat="1" x14ac:dyDescent="0.2">
      <c r="A16" s="684" t="s">
        <v>100</v>
      </c>
      <c r="B16" s="685">
        <f>+B17</f>
        <v>0</v>
      </c>
      <c r="C16" s="685">
        <f t="shared" ref="C16:D16" si="2">+C17</f>
        <v>13332768</v>
      </c>
      <c r="D16" s="685">
        <f t="shared" si="2"/>
        <v>0</v>
      </c>
    </row>
    <row r="17" spans="1:4" s="5" customFormat="1" x14ac:dyDescent="0.2">
      <c r="A17" s="686" t="s">
        <v>123</v>
      </c>
      <c r="B17" s="687"/>
      <c r="C17" s="688">
        <v>13332768</v>
      </c>
      <c r="D17" s="688"/>
    </row>
    <row r="18" spans="1:4" s="680" customFormat="1" ht="18" customHeight="1" x14ac:dyDescent="0.2">
      <c r="A18" s="691" t="s">
        <v>351</v>
      </c>
      <c r="B18" s="689">
        <f>+B16+B11+B4</f>
        <v>960852040</v>
      </c>
      <c r="C18" s="689">
        <f t="shared" ref="C18" si="3">+C16+C11+C4</f>
        <v>975778814</v>
      </c>
      <c r="D18" s="689">
        <f>+D16+D11+D4</f>
        <v>1022639610</v>
      </c>
    </row>
    <row r="20" spans="1:4" s="675" customFormat="1" ht="28.35" customHeight="1" x14ac:dyDescent="0.2">
      <c r="A20" s="673" t="s">
        <v>355</v>
      </c>
      <c r="B20" s="674">
        <v>2020</v>
      </c>
      <c r="C20" s="674">
        <v>2021</v>
      </c>
      <c r="D20" s="674">
        <v>2022</v>
      </c>
    </row>
    <row r="21" spans="1:4" s="7" customFormat="1" x14ac:dyDescent="0.2">
      <c r="A21" s="684" t="s">
        <v>124</v>
      </c>
      <c r="B21" s="685">
        <f>+B22+B23+B24+B25+B26+B27</f>
        <v>882358349</v>
      </c>
      <c r="C21" s="685">
        <f t="shared" ref="C21:D21" si="4">+C22+C23+C24+C25+C26+C27</f>
        <v>928093713</v>
      </c>
      <c r="D21" s="685">
        <f t="shared" si="4"/>
        <v>787971559</v>
      </c>
    </row>
    <row r="22" spans="1:4" s="5" customFormat="1" x14ac:dyDescent="0.2">
      <c r="A22" s="686" t="s">
        <v>113</v>
      </c>
      <c r="B22" s="687"/>
      <c r="C22" s="676"/>
      <c r="D22" s="676"/>
    </row>
    <row r="23" spans="1:4" s="5" customFormat="1" x14ac:dyDescent="0.2">
      <c r="A23" s="686" t="s">
        <v>114</v>
      </c>
      <c r="B23" s="687">
        <v>648762206</v>
      </c>
      <c r="C23" s="687">
        <v>685633322</v>
      </c>
      <c r="D23" s="265">
        <v>629574351</v>
      </c>
    </row>
    <row r="24" spans="1:4" s="5" customFormat="1" x14ac:dyDescent="0.2">
      <c r="A24" s="686" t="s">
        <v>115</v>
      </c>
      <c r="B24" s="687">
        <v>41437005</v>
      </c>
      <c r="C24" s="687">
        <v>41599934</v>
      </c>
      <c r="D24" s="265">
        <v>36967895</v>
      </c>
    </row>
    <row r="25" spans="1:4" s="5" customFormat="1" x14ac:dyDescent="0.2">
      <c r="A25" s="686" t="s">
        <v>116</v>
      </c>
      <c r="B25" s="687">
        <v>190241949</v>
      </c>
      <c r="C25" s="687">
        <v>190880664</v>
      </c>
      <c r="D25" s="265">
        <v>120599888</v>
      </c>
    </row>
    <row r="26" spans="1:4" s="5" customFormat="1" x14ac:dyDescent="0.2">
      <c r="A26" s="686" t="s">
        <v>145</v>
      </c>
      <c r="B26" s="687">
        <v>42507</v>
      </c>
      <c r="C26" s="687">
        <v>266844</v>
      </c>
      <c r="D26" s="676"/>
    </row>
    <row r="27" spans="1:4" s="5" customFormat="1" x14ac:dyDescent="0.2">
      <c r="A27" s="686" t="s">
        <v>146</v>
      </c>
      <c r="B27" s="687">
        <v>1874682</v>
      </c>
      <c r="C27" s="687">
        <v>9712949</v>
      </c>
      <c r="D27" s="688">
        <v>829425</v>
      </c>
    </row>
    <row r="28" spans="1:4" s="5" customFormat="1" x14ac:dyDescent="0.2">
      <c r="A28" s="684" t="s">
        <v>112</v>
      </c>
      <c r="B28" s="685">
        <f>+B29+B30+B31+B32</f>
        <v>256337808</v>
      </c>
      <c r="C28" s="685">
        <f t="shared" ref="C28:D28" si="5">+C29+C30+C31+C32</f>
        <v>269817843</v>
      </c>
      <c r="D28" s="685">
        <f t="shared" si="5"/>
        <v>234668051</v>
      </c>
    </row>
    <row r="29" spans="1:4" s="5" customFormat="1" x14ac:dyDescent="0.2">
      <c r="A29" s="686" t="s">
        <v>144</v>
      </c>
      <c r="B29" s="687">
        <v>2000002</v>
      </c>
      <c r="C29" s="687">
        <v>3889761</v>
      </c>
      <c r="D29" s="687"/>
    </row>
    <row r="30" spans="1:4" s="5" customFormat="1" x14ac:dyDescent="0.2">
      <c r="A30" s="686" t="s">
        <v>147</v>
      </c>
      <c r="B30" s="687"/>
      <c r="C30" s="687"/>
      <c r="D30" s="687"/>
    </row>
    <row r="31" spans="1:4" s="5" customFormat="1" x14ac:dyDescent="0.2">
      <c r="A31" s="686" t="s">
        <v>121</v>
      </c>
      <c r="B31" s="687">
        <v>254337806</v>
      </c>
      <c r="C31" s="687">
        <v>265928082</v>
      </c>
      <c r="D31" s="688">
        <v>234668051</v>
      </c>
    </row>
    <row r="32" spans="1:4" s="5" customFormat="1" x14ac:dyDescent="0.2">
      <c r="A32" s="686" t="s">
        <v>122</v>
      </c>
      <c r="B32" s="687"/>
      <c r="C32" s="687"/>
      <c r="D32" s="687"/>
    </row>
    <row r="33" spans="1:4" s="5" customFormat="1" x14ac:dyDescent="0.2">
      <c r="A33" s="684" t="s">
        <v>100</v>
      </c>
      <c r="B33" s="685">
        <f>+B34</f>
        <v>0</v>
      </c>
      <c r="C33" s="685">
        <f t="shared" ref="C33:D33" si="6">+C34</f>
        <v>519131</v>
      </c>
      <c r="D33" s="685">
        <f t="shared" si="6"/>
        <v>0</v>
      </c>
    </row>
    <row r="34" spans="1:4" s="5" customFormat="1" x14ac:dyDescent="0.2">
      <c r="A34" s="686" t="s">
        <v>123</v>
      </c>
      <c r="B34" s="687"/>
      <c r="C34" s="688">
        <v>519131</v>
      </c>
      <c r="D34" s="688"/>
    </row>
    <row r="35" spans="1:4" s="680" customFormat="1" ht="18" customHeight="1" x14ac:dyDescent="0.2">
      <c r="A35" s="691" t="s">
        <v>352</v>
      </c>
      <c r="B35" s="689">
        <f>+B33+B28+B21</f>
        <v>1138696157</v>
      </c>
      <c r="C35" s="689">
        <f t="shared" ref="C35:D35" si="7">+C33+C28+C21</f>
        <v>1198430687</v>
      </c>
      <c r="D35" s="689">
        <f t="shared" si="7"/>
        <v>1022639610</v>
      </c>
    </row>
    <row r="37" spans="1:4" s="675" customFormat="1" ht="28.35" customHeight="1" x14ac:dyDescent="0.2">
      <c r="A37" s="673" t="s">
        <v>354</v>
      </c>
      <c r="B37" s="674">
        <v>2020</v>
      </c>
      <c r="C37" s="674">
        <v>2021</v>
      </c>
      <c r="D37" s="674">
        <v>2022</v>
      </c>
    </row>
    <row r="38" spans="1:4" s="7" customFormat="1" x14ac:dyDescent="0.2">
      <c r="A38" s="684" t="s">
        <v>124</v>
      </c>
      <c r="B38" s="685">
        <f>+B39+B40+B41+B42+B43+B44</f>
        <v>928990487.83000004</v>
      </c>
      <c r="C38" s="685">
        <f t="shared" ref="C38:D38" si="8">+C39+C40+C41+C42+C43+C44</f>
        <v>591180238.87</v>
      </c>
      <c r="D38" s="685">
        <f t="shared" si="8"/>
        <v>787971559</v>
      </c>
    </row>
    <row r="39" spans="1:4" s="5" customFormat="1" x14ac:dyDescent="0.2">
      <c r="A39" s="687" t="s">
        <v>113</v>
      </c>
      <c r="B39" s="687"/>
      <c r="C39" s="676"/>
      <c r="D39" s="676"/>
    </row>
    <row r="40" spans="1:4" s="5" customFormat="1" x14ac:dyDescent="0.2">
      <c r="A40" s="687" t="s">
        <v>114</v>
      </c>
      <c r="B40" s="687">
        <v>661679333.88999999</v>
      </c>
      <c r="C40" s="687">
        <v>439452819.10000002</v>
      </c>
      <c r="D40" s="265">
        <v>629574351</v>
      </c>
    </row>
    <row r="41" spans="1:4" s="5" customFormat="1" x14ac:dyDescent="0.2">
      <c r="A41" s="687" t="s">
        <v>115</v>
      </c>
      <c r="B41" s="687">
        <v>40159664.719999999</v>
      </c>
      <c r="C41" s="687">
        <v>29332299.440000001</v>
      </c>
      <c r="D41" s="265">
        <v>36967895</v>
      </c>
    </row>
    <row r="42" spans="1:4" s="5" customFormat="1" x14ac:dyDescent="0.2">
      <c r="A42" s="687" t="s">
        <v>116</v>
      </c>
      <c r="B42" s="687">
        <v>190559952.15000001</v>
      </c>
      <c r="C42" s="687">
        <v>116090705.52</v>
      </c>
      <c r="D42" s="265">
        <v>120599888</v>
      </c>
    </row>
    <row r="43" spans="1:4" s="5" customFormat="1" x14ac:dyDescent="0.2">
      <c r="A43" s="687" t="s">
        <v>145</v>
      </c>
      <c r="B43" s="687">
        <v>42507</v>
      </c>
      <c r="C43" s="687">
        <v>30000</v>
      </c>
      <c r="D43" s="676"/>
    </row>
    <row r="44" spans="1:4" s="5" customFormat="1" x14ac:dyDescent="0.2">
      <c r="A44" s="687" t="s">
        <v>146</v>
      </c>
      <c r="B44" s="687">
        <v>36549030.07</v>
      </c>
      <c r="C44" s="687">
        <v>6274414.8099999996</v>
      </c>
      <c r="D44" s="688">
        <v>829425</v>
      </c>
    </row>
    <row r="45" spans="1:4" s="5" customFormat="1" x14ac:dyDescent="0.2">
      <c r="A45" s="684" t="s">
        <v>112</v>
      </c>
      <c r="B45" s="685">
        <f>+B46+B47+B48+B49</f>
        <v>226214396.34</v>
      </c>
      <c r="C45" s="685">
        <f t="shared" ref="C45:D45" si="9">+C46+C47+C48+C49</f>
        <v>129657002.67</v>
      </c>
      <c r="D45" s="685">
        <f t="shared" si="9"/>
        <v>234668051</v>
      </c>
    </row>
    <row r="46" spans="1:4" s="5" customFormat="1" x14ac:dyDescent="0.2">
      <c r="A46" s="690" t="s">
        <v>144</v>
      </c>
      <c r="B46" s="687">
        <v>2514111</v>
      </c>
      <c r="C46" s="687">
        <v>3889761</v>
      </c>
      <c r="D46" s="687"/>
    </row>
    <row r="47" spans="1:4" s="5" customFormat="1" x14ac:dyDescent="0.2">
      <c r="A47" s="690" t="s">
        <v>147</v>
      </c>
      <c r="B47" s="687"/>
      <c r="C47" s="687"/>
      <c r="D47" s="687"/>
    </row>
    <row r="48" spans="1:4" s="5" customFormat="1" x14ac:dyDescent="0.2">
      <c r="A48" s="690" t="s">
        <v>121</v>
      </c>
      <c r="B48" s="687">
        <v>223700285.34</v>
      </c>
      <c r="C48" s="687">
        <v>125767241.67</v>
      </c>
      <c r="D48" s="688">
        <v>234668051</v>
      </c>
    </row>
    <row r="49" spans="1:4" s="5" customFormat="1" x14ac:dyDescent="0.2">
      <c r="A49" s="690" t="s">
        <v>122</v>
      </c>
      <c r="B49" s="687"/>
      <c r="C49" s="687"/>
      <c r="D49" s="687"/>
    </row>
    <row r="50" spans="1:4" s="5" customFormat="1" x14ac:dyDescent="0.2">
      <c r="A50" s="684" t="s">
        <v>100</v>
      </c>
      <c r="B50" s="684">
        <f>+B51</f>
        <v>0</v>
      </c>
      <c r="C50" s="685">
        <f t="shared" ref="C50:D50" si="10">+C51</f>
        <v>0</v>
      </c>
      <c r="D50" s="685">
        <f t="shared" si="10"/>
        <v>0</v>
      </c>
    </row>
    <row r="51" spans="1:4" s="5" customFormat="1" x14ac:dyDescent="0.2">
      <c r="A51" s="686" t="s">
        <v>123</v>
      </c>
      <c r="B51" s="676"/>
      <c r="C51" s="688"/>
      <c r="D51" s="688"/>
    </row>
    <row r="52" spans="1:4" s="680" customFormat="1" ht="18" customHeight="1" x14ac:dyDescent="0.2">
      <c r="A52" s="692" t="s">
        <v>353</v>
      </c>
      <c r="B52" s="689">
        <f>+B50+B45+B38</f>
        <v>1155204884.1700001</v>
      </c>
      <c r="C52" s="689">
        <f>+C50+C45+C38</f>
        <v>720837241.53999996</v>
      </c>
      <c r="D52" s="689">
        <f t="shared" ref="D52" si="11">+D50+D45+D38</f>
        <v>1022639610</v>
      </c>
    </row>
    <row r="53" spans="1:4" x14ac:dyDescent="0.2">
      <c r="A53" s="681" t="s">
        <v>416</v>
      </c>
    </row>
    <row r="54" spans="1:4" x14ac:dyDescent="0.2">
      <c r="A54" s="682" t="s">
        <v>417</v>
      </c>
    </row>
  </sheetData>
  <pageMargins left="0.70866141732283472" right="0.51181102362204722" top="0.74803149606299213" bottom="0.74803149606299213" header="0.31496062992125984" footer="0.31496062992125984"/>
  <pageSetup paperSize="9"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rgb="FF92D050"/>
  </sheetPr>
  <dimension ref="A1:W34"/>
  <sheetViews>
    <sheetView zoomScaleNormal="100" zoomScaleSheetLayoutView="100" workbookViewId="0">
      <selection activeCell="B28" sqref="B28"/>
    </sheetView>
  </sheetViews>
  <sheetFormatPr baseColWidth="10" defaultColWidth="11.28515625" defaultRowHeight="11.25" x14ac:dyDescent="0.2"/>
  <cols>
    <col min="1" max="1" width="29.7109375" style="140" customWidth="1"/>
    <col min="2" max="2" width="42.28515625" style="140" customWidth="1"/>
    <col min="3" max="3" width="5" style="140" customWidth="1"/>
    <col min="4" max="4" width="14.140625" style="140" customWidth="1"/>
    <col min="5" max="5" width="13" style="140" customWidth="1"/>
    <col min="6" max="17" width="15.28515625" style="140" customWidth="1"/>
    <col min="18" max="18" width="8.28515625" style="140" customWidth="1"/>
    <col min="19" max="16384" width="11.28515625" style="140"/>
  </cols>
  <sheetData>
    <row r="1" spans="1:23" s="124" customFormat="1" x14ac:dyDescent="0.2">
      <c r="A1" s="118" t="s">
        <v>419</v>
      </c>
      <c r="B1" s="118"/>
      <c r="C1" s="182"/>
      <c r="D1" s="182"/>
      <c r="E1" s="182"/>
      <c r="F1" s="182"/>
      <c r="G1" s="182"/>
      <c r="H1" s="183"/>
      <c r="I1" s="183"/>
      <c r="J1" s="183"/>
      <c r="K1" s="183"/>
      <c r="L1" s="183"/>
      <c r="M1" s="183"/>
      <c r="N1" s="183"/>
      <c r="O1" s="183"/>
      <c r="P1" s="183"/>
      <c r="Q1" s="183"/>
      <c r="R1" s="183"/>
    </row>
    <row r="2" spans="1:23" s="124" customFormat="1" ht="12" thickBot="1" x14ac:dyDescent="0.25">
      <c r="A2" s="118" t="s">
        <v>366</v>
      </c>
      <c r="B2" s="120"/>
      <c r="C2" s="120"/>
      <c r="D2" s="120"/>
      <c r="E2" s="120"/>
      <c r="F2" s="120"/>
      <c r="G2" s="120"/>
      <c r="H2" s="120"/>
      <c r="I2" s="120"/>
      <c r="J2" s="120"/>
      <c r="K2" s="120"/>
      <c r="L2" s="120"/>
      <c r="M2" s="120"/>
      <c r="N2" s="120"/>
      <c r="O2" s="120"/>
      <c r="P2" s="120"/>
      <c r="Q2" s="120"/>
      <c r="R2" s="120"/>
      <c r="S2" s="123"/>
      <c r="T2" s="123"/>
      <c r="U2" s="123"/>
      <c r="V2" s="123"/>
      <c r="W2" s="123"/>
    </row>
    <row r="3" spans="1:23" s="128" customFormat="1" ht="28.35" customHeight="1" thickBot="1" x14ac:dyDescent="0.25">
      <c r="A3" s="889" t="s">
        <v>320</v>
      </c>
      <c r="B3" s="889" t="s">
        <v>305</v>
      </c>
      <c r="C3" s="891" t="s">
        <v>124</v>
      </c>
      <c r="D3" s="892"/>
      <c r="E3" s="892"/>
      <c r="F3" s="892"/>
      <c r="G3" s="892"/>
      <c r="H3" s="892"/>
      <c r="I3" s="893"/>
      <c r="J3" s="891" t="s">
        <v>112</v>
      </c>
      <c r="K3" s="892"/>
      <c r="L3" s="892"/>
      <c r="M3" s="892"/>
      <c r="N3" s="893"/>
      <c r="O3" s="891" t="s">
        <v>100</v>
      </c>
      <c r="P3" s="893"/>
      <c r="Q3" s="891" t="s">
        <v>0</v>
      </c>
      <c r="R3" s="893"/>
    </row>
    <row r="4" spans="1:23" s="129" customFormat="1" ht="109.5" customHeight="1" thickBot="1" x14ac:dyDescent="0.25">
      <c r="A4" s="890"/>
      <c r="B4" s="890"/>
      <c r="C4" s="693" t="s">
        <v>113</v>
      </c>
      <c r="D4" s="694" t="s">
        <v>114</v>
      </c>
      <c r="E4" s="694" t="s">
        <v>115</v>
      </c>
      <c r="F4" s="694" t="s">
        <v>116</v>
      </c>
      <c r="G4" s="694" t="s">
        <v>117</v>
      </c>
      <c r="H4" s="694" t="s">
        <v>118</v>
      </c>
      <c r="I4" s="695" t="s">
        <v>109</v>
      </c>
      <c r="J4" s="693" t="s">
        <v>119</v>
      </c>
      <c r="K4" s="694" t="s">
        <v>120</v>
      </c>
      <c r="L4" s="694" t="s">
        <v>121</v>
      </c>
      <c r="M4" s="694" t="s">
        <v>122</v>
      </c>
      <c r="N4" s="695" t="s">
        <v>110</v>
      </c>
      <c r="O4" s="693" t="s">
        <v>123</v>
      </c>
      <c r="P4" s="695" t="s">
        <v>111</v>
      </c>
      <c r="Q4" s="696" t="s">
        <v>148</v>
      </c>
      <c r="R4" s="697" t="s">
        <v>98</v>
      </c>
    </row>
    <row r="5" spans="1:23" ht="12" x14ac:dyDescent="0.2">
      <c r="A5" s="698" t="s">
        <v>487</v>
      </c>
      <c r="B5" s="698" t="s">
        <v>488</v>
      </c>
      <c r="C5" s="699"/>
      <c r="D5" s="700">
        <v>8610094</v>
      </c>
      <c r="E5" s="700">
        <v>2246583</v>
      </c>
      <c r="F5" s="700">
        <v>15695137</v>
      </c>
      <c r="G5" s="701"/>
      <c r="H5" s="700">
        <v>37424</v>
      </c>
      <c r="I5" s="702">
        <f>SUM(D5:H5)</f>
        <v>26589238</v>
      </c>
      <c r="J5" s="703"/>
      <c r="K5" s="701"/>
      <c r="L5" s="700">
        <v>135276988</v>
      </c>
      <c r="M5" s="701"/>
      <c r="N5" s="702">
        <f>SUM(J5:M5)</f>
        <v>135276988</v>
      </c>
      <c r="O5" s="703"/>
      <c r="P5" s="702"/>
      <c r="Q5" s="703">
        <f>I5+N5</f>
        <v>161866226</v>
      </c>
      <c r="R5" s="704">
        <f>Q5/$Q$33*100</f>
        <v>15.828276591007462</v>
      </c>
    </row>
    <row r="6" spans="1:23" ht="12.75" thickBot="1" x14ac:dyDescent="0.25">
      <c r="A6" s="705" t="s">
        <v>487</v>
      </c>
      <c r="B6" s="705" t="s">
        <v>489</v>
      </c>
      <c r="C6" s="706"/>
      <c r="D6" s="707">
        <v>1741085</v>
      </c>
      <c r="E6" s="707">
        <v>39107</v>
      </c>
      <c r="F6" s="707">
        <v>1224336</v>
      </c>
      <c r="G6" s="708"/>
      <c r="H6" s="707">
        <v>250501</v>
      </c>
      <c r="I6" s="702">
        <f t="shared" ref="I6:I32" si="0">SUM(D6:H6)</f>
        <v>3255029</v>
      </c>
      <c r="J6" s="709"/>
      <c r="K6" s="708"/>
      <c r="L6" s="707">
        <v>33069349</v>
      </c>
      <c r="M6" s="708"/>
      <c r="N6" s="702">
        <f t="shared" ref="N6:N32" si="1">SUM(J6:M6)</f>
        <v>33069349</v>
      </c>
      <c r="O6" s="709"/>
      <c r="P6" s="710"/>
      <c r="Q6" s="703">
        <f t="shared" ref="Q6:Q32" si="2">I6+N6</f>
        <v>36324378</v>
      </c>
      <c r="R6" s="704">
        <f t="shared" ref="R6:R32" si="3">Q6/$Q$33*100</f>
        <v>3.552021420332037</v>
      </c>
    </row>
    <row r="7" spans="1:23" ht="12" x14ac:dyDescent="0.2">
      <c r="A7" s="698" t="s">
        <v>487</v>
      </c>
      <c r="B7" s="705" t="s">
        <v>490</v>
      </c>
      <c r="C7" s="711"/>
      <c r="D7" s="707">
        <v>170697</v>
      </c>
      <c r="E7" s="707">
        <v>0</v>
      </c>
      <c r="F7" s="707">
        <v>306048</v>
      </c>
      <c r="G7" s="707"/>
      <c r="H7" s="707">
        <v>0</v>
      </c>
      <c r="I7" s="702">
        <f t="shared" si="0"/>
        <v>476745</v>
      </c>
      <c r="J7" s="712"/>
      <c r="K7" s="707"/>
      <c r="L7" s="707">
        <v>13042473</v>
      </c>
      <c r="M7" s="707"/>
      <c r="N7" s="702">
        <f t="shared" si="1"/>
        <v>13042473</v>
      </c>
      <c r="O7" s="712"/>
      <c r="P7" s="713"/>
      <c r="Q7" s="703">
        <f t="shared" si="2"/>
        <v>13519218</v>
      </c>
      <c r="R7" s="704">
        <f t="shared" si="3"/>
        <v>1.3219924074718756</v>
      </c>
    </row>
    <row r="8" spans="1:23" ht="12.75" thickBot="1" x14ac:dyDescent="0.25">
      <c r="A8" s="705" t="s">
        <v>487</v>
      </c>
      <c r="B8" s="705" t="s">
        <v>491</v>
      </c>
      <c r="C8" s="711"/>
      <c r="D8" s="707">
        <v>0</v>
      </c>
      <c r="E8" s="707">
        <v>0</v>
      </c>
      <c r="F8" s="707">
        <v>229329</v>
      </c>
      <c r="G8" s="707"/>
      <c r="H8" s="707">
        <v>0</v>
      </c>
      <c r="I8" s="702">
        <f t="shared" si="0"/>
        <v>229329</v>
      </c>
      <c r="J8" s="712"/>
      <c r="K8" s="707"/>
      <c r="L8" s="707">
        <v>19878942</v>
      </c>
      <c r="M8" s="707"/>
      <c r="N8" s="702">
        <f t="shared" si="1"/>
        <v>19878942</v>
      </c>
      <c r="O8" s="712"/>
      <c r="P8" s="713"/>
      <c r="Q8" s="703">
        <f t="shared" si="2"/>
        <v>20108271</v>
      </c>
      <c r="R8" s="704">
        <f t="shared" si="3"/>
        <v>1.9663105949905459</v>
      </c>
    </row>
    <row r="9" spans="1:23" ht="12" x14ac:dyDescent="0.2">
      <c r="A9" s="698" t="s">
        <v>487</v>
      </c>
      <c r="B9" s="705" t="s">
        <v>492</v>
      </c>
      <c r="C9" s="711"/>
      <c r="D9" s="707">
        <v>146651</v>
      </c>
      <c r="E9" s="707">
        <v>0</v>
      </c>
      <c r="F9" s="707">
        <v>185250</v>
      </c>
      <c r="G9" s="707"/>
      <c r="H9" s="707">
        <v>0</v>
      </c>
      <c r="I9" s="702">
        <f t="shared" si="0"/>
        <v>331901</v>
      </c>
      <c r="J9" s="712"/>
      <c r="K9" s="707"/>
      <c r="L9" s="707">
        <v>9148103</v>
      </c>
      <c r="M9" s="707"/>
      <c r="N9" s="702">
        <f t="shared" si="1"/>
        <v>9148103</v>
      </c>
      <c r="O9" s="712"/>
      <c r="P9" s="713"/>
      <c r="Q9" s="703">
        <f t="shared" si="2"/>
        <v>9480004</v>
      </c>
      <c r="R9" s="704">
        <f t="shared" si="3"/>
        <v>0.92701318307042702</v>
      </c>
    </row>
    <row r="10" spans="1:23" ht="12.75" thickBot="1" x14ac:dyDescent="0.25">
      <c r="A10" s="705" t="s">
        <v>487</v>
      </c>
      <c r="B10" s="705" t="s">
        <v>493</v>
      </c>
      <c r="C10" s="711"/>
      <c r="D10" s="707">
        <v>1756604</v>
      </c>
      <c r="E10" s="707">
        <v>1399180</v>
      </c>
      <c r="F10" s="707">
        <v>885879</v>
      </c>
      <c r="G10" s="707"/>
      <c r="H10" s="707">
        <v>0</v>
      </c>
      <c r="I10" s="702">
        <f t="shared" si="0"/>
        <v>4041663</v>
      </c>
      <c r="J10" s="712"/>
      <c r="K10" s="707"/>
      <c r="L10" s="707">
        <v>5531816</v>
      </c>
      <c r="M10" s="707"/>
      <c r="N10" s="702">
        <f t="shared" si="1"/>
        <v>5531816</v>
      </c>
      <c r="O10" s="712"/>
      <c r="P10" s="713"/>
      <c r="Q10" s="703">
        <f t="shared" si="2"/>
        <v>9573479</v>
      </c>
      <c r="R10" s="704">
        <f t="shared" si="3"/>
        <v>0.93615374432836607</v>
      </c>
    </row>
    <row r="11" spans="1:23" ht="12" x14ac:dyDescent="0.2">
      <c r="A11" s="698" t="s">
        <v>487</v>
      </c>
      <c r="B11" s="705" t="s">
        <v>494</v>
      </c>
      <c r="C11" s="711"/>
      <c r="D11" s="707">
        <v>1003823</v>
      </c>
      <c r="E11" s="707">
        <v>596682</v>
      </c>
      <c r="F11" s="707">
        <v>636909</v>
      </c>
      <c r="G11" s="707"/>
      <c r="H11" s="707">
        <v>0</v>
      </c>
      <c r="I11" s="702">
        <f t="shared" si="0"/>
        <v>2237414</v>
      </c>
      <c r="J11" s="712"/>
      <c r="K11" s="707"/>
      <c r="L11" s="707">
        <v>4850000</v>
      </c>
      <c r="M11" s="707"/>
      <c r="N11" s="702">
        <f t="shared" si="1"/>
        <v>4850000</v>
      </c>
      <c r="O11" s="712"/>
      <c r="P11" s="713"/>
      <c r="Q11" s="703">
        <f t="shared" si="2"/>
        <v>7087414</v>
      </c>
      <c r="R11" s="704">
        <f t="shared" si="3"/>
        <v>0.69305099574619455</v>
      </c>
    </row>
    <row r="12" spans="1:23" ht="12.75" thickBot="1" x14ac:dyDescent="0.25">
      <c r="A12" s="705" t="s">
        <v>487</v>
      </c>
      <c r="B12" s="705" t="s">
        <v>495</v>
      </c>
      <c r="C12" s="711"/>
      <c r="D12" s="707">
        <v>2276659</v>
      </c>
      <c r="E12" s="707">
        <v>1744462</v>
      </c>
      <c r="F12" s="707">
        <v>10458167</v>
      </c>
      <c r="G12" s="707"/>
      <c r="H12" s="707">
        <v>0</v>
      </c>
      <c r="I12" s="702">
        <f t="shared" si="0"/>
        <v>14479288</v>
      </c>
      <c r="J12" s="712"/>
      <c r="K12" s="707"/>
      <c r="L12" s="707">
        <v>6842792</v>
      </c>
      <c r="M12" s="707"/>
      <c r="N12" s="702">
        <f t="shared" si="1"/>
        <v>6842792</v>
      </c>
      <c r="O12" s="712"/>
      <c r="P12" s="713"/>
      <c r="Q12" s="703">
        <f t="shared" si="2"/>
        <v>21322080</v>
      </c>
      <c r="R12" s="704">
        <f t="shared" si="3"/>
        <v>2.0850043154498974</v>
      </c>
    </row>
    <row r="13" spans="1:23" ht="12" x14ac:dyDescent="0.2">
      <c r="A13" s="698" t="s">
        <v>487</v>
      </c>
      <c r="B13" s="705" t="s">
        <v>496</v>
      </c>
      <c r="C13" s="711"/>
      <c r="D13" s="707">
        <v>785536</v>
      </c>
      <c r="E13" s="707">
        <v>39272</v>
      </c>
      <c r="F13" s="707">
        <v>1412074</v>
      </c>
      <c r="G13" s="707"/>
      <c r="H13" s="707">
        <v>0</v>
      </c>
      <c r="I13" s="702">
        <f t="shared" si="0"/>
        <v>2236882</v>
      </c>
      <c r="J13" s="712"/>
      <c r="K13" s="707"/>
      <c r="L13" s="707">
        <v>5170000</v>
      </c>
      <c r="M13" s="707"/>
      <c r="N13" s="702">
        <f t="shared" si="1"/>
        <v>5170000</v>
      </c>
      <c r="O13" s="712"/>
      <c r="P13" s="713"/>
      <c r="Q13" s="703">
        <f t="shared" si="2"/>
        <v>7406882</v>
      </c>
      <c r="R13" s="704">
        <f t="shared" si="3"/>
        <v>0.72429054454481767</v>
      </c>
    </row>
    <row r="14" spans="1:23" ht="12.75" thickBot="1" x14ac:dyDescent="0.25">
      <c r="A14" s="705" t="s">
        <v>487</v>
      </c>
      <c r="B14" s="705" t="s">
        <v>497</v>
      </c>
      <c r="C14" s="711"/>
      <c r="D14" s="707">
        <v>9544692</v>
      </c>
      <c r="E14" s="707">
        <v>16145672</v>
      </c>
      <c r="F14" s="707">
        <v>2260508</v>
      </c>
      <c r="G14" s="707"/>
      <c r="H14" s="707">
        <v>0</v>
      </c>
      <c r="I14" s="702">
        <f t="shared" si="0"/>
        <v>27950872</v>
      </c>
      <c r="J14" s="712"/>
      <c r="K14" s="707"/>
      <c r="L14" s="707">
        <v>169488</v>
      </c>
      <c r="M14" s="707"/>
      <c r="N14" s="702">
        <f t="shared" si="1"/>
        <v>169488</v>
      </c>
      <c r="O14" s="712"/>
      <c r="P14" s="713"/>
      <c r="Q14" s="703">
        <f t="shared" si="2"/>
        <v>28120360</v>
      </c>
      <c r="R14" s="704">
        <f t="shared" si="3"/>
        <v>2.749782007759312</v>
      </c>
    </row>
    <row r="15" spans="1:23" ht="12" x14ac:dyDescent="0.2">
      <c r="A15" s="698" t="s">
        <v>487</v>
      </c>
      <c r="B15" s="705" t="s">
        <v>498</v>
      </c>
      <c r="C15" s="711"/>
      <c r="D15" s="707">
        <v>124808809</v>
      </c>
      <c r="E15" s="707">
        <v>8479214</v>
      </c>
      <c r="F15" s="707">
        <v>3807435</v>
      </c>
      <c r="G15" s="707"/>
      <c r="H15" s="707">
        <v>0</v>
      </c>
      <c r="I15" s="702">
        <f t="shared" si="0"/>
        <v>137095458</v>
      </c>
      <c r="J15" s="712"/>
      <c r="K15" s="707"/>
      <c r="L15" s="707">
        <v>0</v>
      </c>
      <c r="M15" s="707"/>
      <c r="N15" s="702">
        <f t="shared" si="1"/>
        <v>0</v>
      </c>
      <c r="O15" s="712"/>
      <c r="P15" s="713"/>
      <c r="Q15" s="703">
        <f t="shared" si="2"/>
        <v>137095458</v>
      </c>
      <c r="R15" s="704">
        <f t="shared" si="3"/>
        <v>13.406038320772653</v>
      </c>
    </row>
    <row r="16" spans="1:23" ht="12.75" thickBot="1" x14ac:dyDescent="0.25">
      <c r="A16" s="705" t="s">
        <v>487</v>
      </c>
      <c r="B16" s="705" t="s">
        <v>499</v>
      </c>
      <c r="C16" s="711"/>
      <c r="D16" s="707">
        <v>60031174</v>
      </c>
      <c r="E16" s="707">
        <v>999223</v>
      </c>
      <c r="F16" s="707">
        <v>1774952</v>
      </c>
      <c r="G16" s="707"/>
      <c r="H16" s="707">
        <v>0</v>
      </c>
      <c r="I16" s="702">
        <f t="shared" si="0"/>
        <v>62805349</v>
      </c>
      <c r="J16" s="712"/>
      <c r="K16" s="707"/>
      <c r="L16" s="707">
        <v>0</v>
      </c>
      <c r="M16" s="707"/>
      <c r="N16" s="702">
        <f t="shared" si="1"/>
        <v>0</v>
      </c>
      <c r="O16" s="712"/>
      <c r="P16" s="713"/>
      <c r="Q16" s="703">
        <f t="shared" si="2"/>
        <v>62805349</v>
      </c>
      <c r="R16" s="704">
        <f t="shared" si="3"/>
        <v>6.1414938738780123</v>
      </c>
    </row>
    <row r="17" spans="1:18" ht="12" x14ac:dyDescent="0.2">
      <c r="A17" s="698" t="s">
        <v>487</v>
      </c>
      <c r="B17" s="705" t="s">
        <v>500</v>
      </c>
      <c r="C17" s="711"/>
      <c r="D17" s="707">
        <v>62678534</v>
      </c>
      <c r="E17" s="707">
        <v>1254644</v>
      </c>
      <c r="F17" s="707">
        <v>2353460</v>
      </c>
      <c r="G17" s="707"/>
      <c r="H17" s="707">
        <v>0</v>
      </c>
      <c r="I17" s="702">
        <f t="shared" si="0"/>
        <v>66286638</v>
      </c>
      <c r="J17" s="712"/>
      <c r="K17" s="707"/>
      <c r="L17" s="707">
        <v>0</v>
      </c>
      <c r="M17" s="707"/>
      <c r="N17" s="702">
        <f t="shared" si="1"/>
        <v>0</v>
      </c>
      <c r="O17" s="712"/>
      <c r="P17" s="713"/>
      <c r="Q17" s="703">
        <f t="shared" si="2"/>
        <v>66286638</v>
      </c>
      <c r="R17" s="704">
        <f t="shared" si="3"/>
        <v>6.4819157552483224</v>
      </c>
    </row>
    <row r="18" spans="1:18" ht="12.75" thickBot="1" x14ac:dyDescent="0.25">
      <c r="A18" s="705" t="s">
        <v>487</v>
      </c>
      <c r="B18" s="705" t="s">
        <v>501</v>
      </c>
      <c r="C18" s="711"/>
      <c r="D18" s="707">
        <v>25391809</v>
      </c>
      <c r="E18" s="707">
        <v>257989</v>
      </c>
      <c r="F18" s="707">
        <v>1042002</v>
      </c>
      <c r="G18" s="707"/>
      <c r="H18" s="707">
        <v>0</v>
      </c>
      <c r="I18" s="702">
        <f t="shared" si="0"/>
        <v>26691800</v>
      </c>
      <c r="J18" s="712"/>
      <c r="K18" s="707"/>
      <c r="L18" s="707">
        <v>0</v>
      </c>
      <c r="M18" s="707"/>
      <c r="N18" s="702">
        <f t="shared" si="1"/>
        <v>0</v>
      </c>
      <c r="O18" s="712"/>
      <c r="P18" s="713"/>
      <c r="Q18" s="703">
        <f t="shared" si="2"/>
        <v>26691800</v>
      </c>
      <c r="R18" s="704">
        <f t="shared" si="3"/>
        <v>2.6100886117642168</v>
      </c>
    </row>
    <row r="19" spans="1:18" ht="12" x14ac:dyDescent="0.2">
      <c r="A19" s="698" t="s">
        <v>487</v>
      </c>
      <c r="B19" s="705" t="s">
        <v>502</v>
      </c>
      <c r="C19" s="711"/>
      <c r="D19" s="707">
        <v>16530057</v>
      </c>
      <c r="E19" s="707">
        <v>71629</v>
      </c>
      <c r="F19" s="707">
        <v>669697</v>
      </c>
      <c r="G19" s="707"/>
      <c r="H19" s="707">
        <v>0</v>
      </c>
      <c r="I19" s="702">
        <f t="shared" si="0"/>
        <v>17271383</v>
      </c>
      <c r="J19" s="712"/>
      <c r="K19" s="707"/>
      <c r="L19" s="707">
        <v>0</v>
      </c>
      <c r="M19" s="707"/>
      <c r="N19" s="702">
        <f t="shared" si="1"/>
        <v>0</v>
      </c>
      <c r="O19" s="712"/>
      <c r="P19" s="713"/>
      <c r="Q19" s="703">
        <f t="shared" si="2"/>
        <v>17271383</v>
      </c>
      <c r="R19" s="704">
        <f t="shared" si="3"/>
        <v>1.6889022125790729</v>
      </c>
    </row>
    <row r="20" spans="1:18" ht="12.75" thickBot="1" x14ac:dyDescent="0.25">
      <c r="A20" s="705" t="s">
        <v>487</v>
      </c>
      <c r="B20" s="705" t="s">
        <v>503</v>
      </c>
      <c r="C20" s="711"/>
      <c r="D20" s="707">
        <v>29081874</v>
      </c>
      <c r="E20" s="707">
        <v>361091</v>
      </c>
      <c r="F20" s="707">
        <v>1126875</v>
      </c>
      <c r="G20" s="707"/>
      <c r="H20" s="707">
        <v>0</v>
      </c>
      <c r="I20" s="702">
        <f t="shared" si="0"/>
        <v>30569840</v>
      </c>
      <c r="J20" s="712"/>
      <c r="K20" s="707"/>
      <c r="L20" s="707">
        <v>0</v>
      </c>
      <c r="M20" s="707"/>
      <c r="N20" s="702">
        <f t="shared" si="1"/>
        <v>0</v>
      </c>
      <c r="O20" s="712"/>
      <c r="P20" s="713"/>
      <c r="Q20" s="703">
        <f t="shared" si="2"/>
        <v>30569840</v>
      </c>
      <c r="R20" s="704">
        <f t="shared" si="3"/>
        <v>2.9893072496966941</v>
      </c>
    </row>
    <row r="21" spans="1:18" ht="12" x14ac:dyDescent="0.2">
      <c r="A21" s="698" t="s">
        <v>487</v>
      </c>
      <c r="B21" s="705" t="s">
        <v>504</v>
      </c>
      <c r="C21" s="711"/>
      <c r="D21" s="707">
        <v>92487472</v>
      </c>
      <c r="E21" s="707">
        <v>661738</v>
      </c>
      <c r="F21" s="707">
        <v>3279035</v>
      </c>
      <c r="G21" s="707"/>
      <c r="H21" s="707">
        <v>0</v>
      </c>
      <c r="I21" s="702">
        <f t="shared" si="0"/>
        <v>96428245</v>
      </c>
      <c r="J21" s="712"/>
      <c r="K21" s="707"/>
      <c r="L21" s="707">
        <v>0</v>
      </c>
      <c r="M21" s="707"/>
      <c r="N21" s="702">
        <f t="shared" si="1"/>
        <v>0</v>
      </c>
      <c r="O21" s="712"/>
      <c r="P21" s="713"/>
      <c r="Q21" s="703">
        <f t="shared" si="2"/>
        <v>96428245</v>
      </c>
      <c r="R21" s="704">
        <f t="shared" si="3"/>
        <v>9.429347744509915</v>
      </c>
    </row>
    <row r="22" spans="1:18" ht="12.75" thickBot="1" x14ac:dyDescent="0.25">
      <c r="A22" s="705" t="s">
        <v>487</v>
      </c>
      <c r="B22" s="705" t="s">
        <v>505</v>
      </c>
      <c r="C22" s="711"/>
      <c r="D22" s="707">
        <v>11973101</v>
      </c>
      <c r="E22" s="707">
        <v>186930</v>
      </c>
      <c r="F22" s="707">
        <v>475702</v>
      </c>
      <c r="G22" s="707"/>
      <c r="H22" s="707">
        <v>0</v>
      </c>
      <c r="I22" s="702">
        <f t="shared" si="0"/>
        <v>12635733</v>
      </c>
      <c r="J22" s="712"/>
      <c r="K22" s="707"/>
      <c r="L22" s="707">
        <v>0</v>
      </c>
      <c r="M22" s="707"/>
      <c r="N22" s="702">
        <f t="shared" si="1"/>
        <v>0</v>
      </c>
      <c r="O22" s="712"/>
      <c r="P22" s="713"/>
      <c r="Q22" s="703">
        <f t="shared" si="2"/>
        <v>12635733</v>
      </c>
      <c r="R22" s="704">
        <f t="shared" si="3"/>
        <v>1.235599802358526</v>
      </c>
    </row>
    <row r="23" spans="1:18" ht="12" x14ac:dyDescent="0.2">
      <c r="A23" s="698" t="s">
        <v>487</v>
      </c>
      <c r="B23" s="705" t="s">
        <v>506</v>
      </c>
      <c r="C23" s="711"/>
      <c r="D23" s="707">
        <v>11151977</v>
      </c>
      <c r="E23" s="707">
        <v>1723960</v>
      </c>
      <c r="F23" s="707">
        <v>7419511</v>
      </c>
      <c r="G23" s="707"/>
      <c r="H23" s="707">
        <v>0</v>
      </c>
      <c r="I23" s="702">
        <f t="shared" si="0"/>
        <v>20295448</v>
      </c>
      <c r="J23" s="712"/>
      <c r="K23" s="707"/>
      <c r="L23" s="707">
        <v>1688100</v>
      </c>
      <c r="M23" s="707"/>
      <c r="N23" s="702">
        <f t="shared" si="1"/>
        <v>1688100</v>
      </c>
      <c r="O23" s="712"/>
      <c r="P23" s="713"/>
      <c r="Q23" s="703">
        <f t="shared" si="2"/>
        <v>21983548</v>
      </c>
      <c r="R23" s="704">
        <f t="shared" si="3"/>
        <v>2.1496867307926788</v>
      </c>
    </row>
    <row r="24" spans="1:18" ht="12.75" thickBot="1" x14ac:dyDescent="0.25">
      <c r="A24" s="705" t="s">
        <v>487</v>
      </c>
      <c r="B24" s="705" t="s">
        <v>507</v>
      </c>
      <c r="C24" s="711"/>
      <c r="D24" s="707">
        <v>42511300</v>
      </c>
      <c r="E24" s="707">
        <v>493790</v>
      </c>
      <c r="F24" s="707">
        <v>11917322</v>
      </c>
      <c r="G24" s="707"/>
      <c r="H24" s="707">
        <v>0</v>
      </c>
      <c r="I24" s="702">
        <f t="shared" si="0"/>
        <v>54922412</v>
      </c>
      <c r="J24" s="712"/>
      <c r="K24" s="707"/>
      <c r="L24" s="707">
        <v>0</v>
      </c>
      <c r="M24" s="707"/>
      <c r="N24" s="702">
        <f t="shared" si="1"/>
        <v>0</v>
      </c>
      <c r="O24" s="712"/>
      <c r="P24" s="713"/>
      <c r="Q24" s="703">
        <f t="shared" si="2"/>
        <v>54922412</v>
      </c>
      <c r="R24" s="704">
        <f t="shared" si="3"/>
        <v>5.3706517391791619</v>
      </c>
    </row>
    <row r="25" spans="1:18" ht="12" x14ac:dyDescent="0.2">
      <c r="A25" s="698" t="s">
        <v>487</v>
      </c>
      <c r="B25" s="705" t="s">
        <v>508</v>
      </c>
      <c r="C25" s="711"/>
      <c r="D25" s="707">
        <v>23490632</v>
      </c>
      <c r="E25" s="707">
        <v>150832</v>
      </c>
      <c r="F25" s="707">
        <v>10276141</v>
      </c>
      <c r="G25" s="707"/>
      <c r="H25" s="707">
        <v>0</v>
      </c>
      <c r="I25" s="702">
        <f t="shared" si="0"/>
        <v>33917605</v>
      </c>
      <c r="J25" s="712"/>
      <c r="K25" s="707"/>
      <c r="L25" s="707">
        <v>0</v>
      </c>
      <c r="M25" s="707"/>
      <c r="N25" s="702">
        <f t="shared" si="1"/>
        <v>0</v>
      </c>
      <c r="O25" s="712"/>
      <c r="P25" s="713"/>
      <c r="Q25" s="703">
        <f t="shared" si="2"/>
        <v>33917605</v>
      </c>
      <c r="R25" s="704">
        <f t="shared" si="3"/>
        <v>3.3166723319078164</v>
      </c>
    </row>
    <row r="26" spans="1:18" ht="12.75" thickBot="1" x14ac:dyDescent="0.25">
      <c r="A26" s="705" t="s">
        <v>487</v>
      </c>
      <c r="B26" s="705" t="s">
        <v>509</v>
      </c>
      <c r="C26" s="711"/>
      <c r="D26" s="707">
        <v>24274836</v>
      </c>
      <c r="E26" s="707">
        <v>115897</v>
      </c>
      <c r="F26" s="707">
        <v>9721122</v>
      </c>
      <c r="G26" s="707"/>
      <c r="H26" s="707">
        <v>0</v>
      </c>
      <c r="I26" s="702">
        <f t="shared" si="0"/>
        <v>34111855</v>
      </c>
      <c r="J26" s="712"/>
      <c r="K26" s="707"/>
      <c r="L26" s="707">
        <v>0</v>
      </c>
      <c r="M26" s="707"/>
      <c r="N26" s="702">
        <f t="shared" si="1"/>
        <v>0</v>
      </c>
      <c r="O26" s="712"/>
      <c r="P26" s="713"/>
      <c r="Q26" s="703">
        <f t="shared" si="2"/>
        <v>34111855</v>
      </c>
      <c r="R26" s="704">
        <f t="shared" si="3"/>
        <v>3.3356672933879414</v>
      </c>
    </row>
    <row r="27" spans="1:18" ht="12" x14ac:dyDescent="0.2">
      <c r="A27" s="698" t="s">
        <v>487</v>
      </c>
      <c r="B27" s="705" t="s">
        <v>510</v>
      </c>
      <c r="C27" s="711"/>
      <c r="D27" s="707">
        <v>14968375</v>
      </c>
      <c r="E27" s="707">
        <v>0</v>
      </c>
      <c r="F27" s="707">
        <v>7893594</v>
      </c>
      <c r="G27" s="707"/>
      <c r="H27" s="707">
        <v>146553</v>
      </c>
      <c r="I27" s="702">
        <f t="shared" si="0"/>
        <v>23008522</v>
      </c>
      <c r="J27" s="712"/>
      <c r="K27" s="707"/>
      <c r="L27" s="707">
        <v>0</v>
      </c>
      <c r="M27" s="707"/>
      <c r="N27" s="702">
        <f t="shared" si="1"/>
        <v>0</v>
      </c>
      <c r="O27" s="712"/>
      <c r="P27" s="713"/>
      <c r="Q27" s="703">
        <f t="shared" si="2"/>
        <v>23008522</v>
      </c>
      <c r="R27" s="704">
        <f t="shared" si="3"/>
        <v>2.2499150018255207</v>
      </c>
    </row>
    <row r="28" spans="1:18" ht="12.75" thickBot="1" x14ac:dyDescent="0.25">
      <c r="A28" s="705" t="s">
        <v>487</v>
      </c>
      <c r="B28" s="705" t="s">
        <v>511</v>
      </c>
      <c r="C28" s="711"/>
      <c r="D28" s="707">
        <v>29860806</v>
      </c>
      <c r="E28" s="707">
        <v>0</v>
      </c>
      <c r="F28" s="707">
        <v>8317444</v>
      </c>
      <c r="G28" s="707"/>
      <c r="H28" s="707">
        <v>394947</v>
      </c>
      <c r="I28" s="702">
        <f t="shared" si="0"/>
        <v>38573197</v>
      </c>
      <c r="J28" s="712"/>
      <c r="K28" s="707"/>
      <c r="L28" s="707">
        <v>0</v>
      </c>
      <c r="M28" s="707"/>
      <c r="N28" s="702">
        <f t="shared" si="1"/>
        <v>0</v>
      </c>
      <c r="O28" s="712"/>
      <c r="P28" s="713"/>
      <c r="Q28" s="703">
        <f t="shared" si="2"/>
        <v>38573197</v>
      </c>
      <c r="R28" s="704">
        <f t="shared" si="3"/>
        <v>3.7719247937208302</v>
      </c>
    </row>
    <row r="29" spans="1:18" ht="12" x14ac:dyDescent="0.2">
      <c r="A29" s="698" t="s">
        <v>487</v>
      </c>
      <c r="B29" s="705" t="s">
        <v>512</v>
      </c>
      <c r="C29" s="711"/>
      <c r="D29" s="707">
        <v>8469539</v>
      </c>
      <c r="E29" s="707">
        <v>0</v>
      </c>
      <c r="F29" s="707">
        <v>3956696</v>
      </c>
      <c r="G29" s="707"/>
      <c r="H29" s="707">
        <v>0</v>
      </c>
      <c r="I29" s="702">
        <f t="shared" si="0"/>
        <v>12426235</v>
      </c>
      <c r="J29" s="712"/>
      <c r="K29" s="707"/>
      <c r="L29" s="707">
        <v>0</v>
      </c>
      <c r="M29" s="707"/>
      <c r="N29" s="702">
        <f t="shared" si="1"/>
        <v>0</v>
      </c>
      <c r="O29" s="712"/>
      <c r="P29" s="713"/>
      <c r="Q29" s="703">
        <f t="shared" si="2"/>
        <v>12426235</v>
      </c>
      <c r="R29" s="704">
        <f t="shared" si="3"/>
        <v>1.2151137975185609</v>
      </c>
    </row>
    <row r="30" spans="1:18" ht="12.75" thickBot="1" x14ac:dyDescent="0.25">
      <c r="A30" s="705" t="s">
        <v>487</v>
      </c>
      <c r="B30" s="705" t="s">
        <v>513</v>
      </c>
      <c r="C30" s="711"/>
      <c r="D30" s="707">
        <v>11959916</v>
      </c>
      <c r="E30" s="707">
        <v>0</v>
      </c>
      <c r="F30" s="707">
        <v>8149746</v>
      </c>
      <c r="G30" s="707"/>
      <c r="H30" s="707">
        <v>0</v>
      </c>
      <c r="I30" s="702">
        <f t="shared" si="0"/>
        <v>20109662</v>
      </c>
      <c r="J30" s="712"/>
      <c r="K30" s="707"/>
      <c r="L30" s="707">
        <v>0</v>
      </c>
      <c r="M30" s="707"/>
      <c r="N30" s="702">
        <f t="shared" si="1"/>
        <v>0</v>
      </c>
      <c r="O30" s="712"/>
      <c r="P30" s="713"/>
      <c r="Q30" s="703">
        <f t="shared" si="2"/>
        <v>20109662</v>
      </c>
      <c r="R30" s="704">
        <f t="shared" si="3"/>
        <v>1.9664466155383908</v>
      </c>
    </row>
    <row r="31" spans="1:18" ht="12" x14ac:dyDescent="0.2">
      <c r="A31" s="698" t="s">
        <v>487</v>
      </c>
      <c r="B31" s="705" t="s">
        <v>514</v>
      </c>
      <c r="C31" s="711"/>
      <c r="D31" s="707">
        <v>4749332</v>
      </c>
      <c r="E31" s="707">
        <v>0</v>
      </c>
      <c r="F31" s="707">
        <v>2000281</v>
      </c>
      <c r="G31" s="707"/>
      <c r="H31" s="707">
        <v>0</v>
      </c>
      <c r="I31" s="702">
        <f t="shared" si="0"/>
        <v>6749613</v>
      </c>
      <c r="J31" s="712"/>
      <c r="K31" s="707"/>
      <c r="L31" s="707">
        <v>0</v>
      </c>
      <c r="M31" s="707"/>
      <c r="N31" s="702">
        <f t="shared" si="1"/>
        <v>0</v>
      </c>
      <c r="O31" s="712"/>
      <c r="P31" s="713"/>
      <c r="Q31" s="703">
        <f t="shared" si="2"/>
        <v>6749613</v>
      </c>
      <c r="R31" s="704">
        <f t="shared" si="3"/>
        <v>0.66001873328571736</v>
      </c>
    </row>
    <row r="32" spans="1:18" ht="12.75" thickBot="1" x14ac:dyDescent="0.25">
      <c r="A32" s="705" t="s">
        <v>487</v>
      </c>
      <c r="B32" s="705" t="s">
        <v>515</v>
      </c>
      <c r="C32" s="711"/>
      <c r="D32" s="707">
        <v>9118967</v>
      </c>
      <c r="E32" s="707">
        <v>0</v>
      </c>
      <c r="F32" s="707">
        <v>3125236</v>
      </c>
      <c r="G32" s="707"/>
      <c r="H32" s="707">
        <v>0</v>
      </c>
      <c r="I32" s="702">
        <f t="shared" si="0"/>
        <v>12244203</v>
      </c>
      <c r="J32" s="712"/>
      <c r="K32" s="707"/>
      <c r="L32" s="707">
        <v>0</v>
      </c>
      <c r="M32" s="707"/>
      <c r="N32" s="702">
        <f t="shared" si="1"/>
        <v>0</v>
      </c>
      <c r="O32" s="712"/>
      <c r="P32" s="713"/>
      <c r="Q32" s="703">
        <f t="shared" si="2"/>
        <v>12244203</v>
      </c>
      <c r="R32" s="704">
        <f t="shared" si="3"/>
        <v>1.197313587335034</v>
      </c>
    </row>
    <row r="33" spans="1:18" ht="12.75" thickBot="1" x14ac:dyDescent="0.25">
      <c r="A33" s="714" t="s">
        <v>91</v>
      </c>
      <c r="B33" s="714" t="s">
        <v>91</v>
      </c>
      <c r="C33" s="715"/>
      <c r="D33" s="716">
        <f>SUM(D5:D32)</f>
        <v>629574351</v>
      </c>
      <c r="E33" s="716">
        <f t="shared" ref="E33:I33" si="4">SUM(E5:E32)</f>
        <v>36967895</v>
      </c>
      <c r="F33" s="716">
        <f t="shared" si="4"/>
        <v>120599888</v>
      </c>
      <c r="G33" s="716">
        <f t="shared" si="4"/>
        <v>0</v>
      </c>
      <c r="H33" s="716">
        <f t="shared" si="4"/>
        <v>829425</v>
      </c>
      <c r="I33" s="716">
        <f t="shared" si="4"/>
        <v>787971559</v>
      </c>
      <c r="J33" s="717"/>
      <c r="K33" s="716"/>
      <c r="L33" s="716">
        <f t="shared" ref="L33:N33" si="5">SUM(L5:L32)</f>
        <v>234668051</v>
      </c>
      <c r="M33" s="716"/>
      <c r="N33" s="716">
        <f t="shared" si="5"/>
        <v>234668051</v>
      </c>
      <c r="O33" s="717"/>
      <c r="P33" s="718"/>
      <c r="Q33" s="716">
        <f t="shared" ref="Q33:R33" si="6">SUM(Q5:Q32)</f>
        <v>1022639610</v>
      </c>
      <c r="R33" s="719">
        <f t="shared" si="6"/>
        <v>99.999999999999972</v>
      </c>
    </row>
    <row r="34" spans="1:18" x14ac:dyDescent="0.2">
      <c r="A34" s="130"/>
      <c r="B34" s="130"/>
      <c r="C34" s="131"/>
      <c r="D34" s="132"/>
      <c r="E34" s="133"/>
      <c r="F34" s="133"/>
      <c r="G34" s="133"/>
      <c r="H34" s="133"/>
      <c r="I34" s="133"/>
      <c r="J34" s="133"/>
      <c r="K34" s="133"/>
      <c r="L34" s="133"/>
      <c r="M34" s="133"/>
      <c r="N34" s="133"/>
      <c r="O34" s="133"/>
      <c r="P34" s="133"/>
      <c r="Q34" s="133"/>
      <c r="R34" s="133"/>
    </row>
  </sheetData>
  <mergeCells count="6">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2"/>
  <sheetViews>
    <sheetView zoomScaleNormal="100" workbookViewId="0">
      <selection activeCell="D28" sqref="D28"/>
    </sheetView>
  </sheetViews>
  <sheetFormatPr baseColWidth="10" defaultColWidth="11.28515625" defaultRowHeight="12.75" x14ac:dyDescent="0.2"/>
  <cols>
    <col min="1" max="1" width="74" customWidth="1"/>
    <col min="2" max="2" width="15.5703125" customWidth="1"/>
    <col min="3" max="3" width="15" customWidth="1"/>
    <col min="4" max="4" width="16.42578125" customWidth="1"/>
  </cols>
  <sheetData>
    <row r="1" spans="1:4" x14ac:dyDescent="0.2">
      <c r="A1" s="118" t="s">
        <v>420</v>
      </c>
    </row>
    <row r="2" spans="1:4" x14ac:dyDescent="0.2">
      <c r="A2" s="120" t="s">
        <v>367</v>
      </c>
    </row>
    <row r="3" spans="1:4" s="137" customFormat="1" ht="28.35" customHeight="1" x14ac:dyDescent="0.2">
      <c r="A3" s="673" t="s">
        <v>363</v>
      </c>
      <c r="B3" s="674">
        <v>2020</v>
      </c>
      <c r="C3" s="674">
        <v>2021</v>
      </c>
      <c r="D3" s="674">
        <v>2022</v>
      </c>
    </row>
    <row r="4" spans="1:4" x14ac:dyDescent="0.2">
      <c r="A4" s="720" t="s">
        <v>516</v>
      </c>
      <c r="B4" s="721">
        <v>61841448</v>
      </c>
      <c r="C4" s="721">
        <v>66768978</v>
      </c>
      <c r="D4" s="722">
        <v>25464602</v>
      </c>
    </row>
    <row r="5" spans="1:4" s="138" customFormat="1" x14ac:dyDescent="0.2">
      <c r="A5" s="720" t="s">
        <v>517</v>
      </c>
      <c r="B5" s="723">
        <v>47533197</v>
      </c>
      <c r="C5" s="723">
        <v>55853235</v>
      </c>
      <c r="D5" s="724">
        <v>54773711</v>
      </c>
    </row>
    <row r="6" spans="1:4" s="138" customFormat="1" x14ac:dyDescent="0.2">
      <c r="A6" s="720" t="s">
        <v>518</v>
      </c>
      <c r="B6" s="723">
        <v>4991603</v>
      </c>
      <c r="C6" s="723">
        <v>5801306</v>
      </c>
      <c r="D6" s="724">
        <v>7858942</v>
      </c>
    </row>
    <row r="7" spans="1:4" s="138" customFormat="1" x14ac:dyDescent="0.2">
      <c r="A7" s="720" t="s">
        <v>519</v>
      </c>
      <c r="B7" s="723">
        <v>4116946</v>
      </c>
      <c r="C7" s="723">
        <v>4200219</v>
      </c>
      <c r="D7" s="724">
        <v>4266741</v>
      </c>
    </row>
    <row r="8" spans="1:4" s="138" customFormat="1" x14ac:dyDescent="0.2">
      <c r="A8" s="720" t="s">
        <v>520</v>
      </c>
      <c r="B8" s="723">
        <v>10873271</v>
      </c>
      <c r="C8" s="723">
        <v>12150493</v>
      </c>
      <c r="D8" s="724">
        <v>13132078</v>
      </c>
    </row>
    <row r="9" spans="1:4" s="138" customFormat="1" x14ac:dyDescent="0.2">
      <c r="A9" s="720" t="s">
        <v>521</v>
      </c>
      <c r="B9" s="723">
        <v>5215445</v>
      </c>
      <c r="C9" s="723">
        <v>5777519</v>
      </c>
      <c r="D9" s="724">
        <v>7095966</v>
      </c>
    </row>
    <row r="10" spans="1:4" s="138" customFormat="1" x14ac:dyDescent="0.2">
      <c r="A10" s="720" t="s">
        <v>522</v>
      </c>
      <c r="B10" s="723"/>
      <c r="C10" s="723"/>
      <c r="D10" s="724"/>
    </row>
    <row r="11" spans="1:4" s="138" customFormat="1" x14ac:dyDescent="0.2">
      <c r="A11" s="720" t="s">
        <v>523</v>
      </c>
      <c r="B11" s="723">
        <v>3263950</v>
      </c>
      <c r="C11" s="723">
        <v>2334025</v>
      </c>
      <c r="D11" s="724">
        <v>4062553</v>
      </c>
    </row>
    <row r="12" spans="1:4" s="138" customFormat="1" x14ac:dyDescent="0.2">
      <c r="A12" s="720" t="s">
        <v>524</v>
      </c>
      <c r="B12" s="723">
        <v>186890</v>
      </c>
      <c r="C12" s="723">
        <v>205350</v>
      </c>
      <c r="D12" s="724">
        <v>500355</v>
      </c>
    </row>
    <row r="13" spans="1:4" s="138" customFormat="1" x14ac:dyDescent="0.2">
      <c r="A13" s="720" t="s">
        <v>525</v>
      </c>
      <c r="B13" s="723">
        <v>25172178</v>
      </c>
      <c r="C13" s="723">
        <v>22911131</v>
      </c>
      <c r="D13" s="724">
        <v>34461797</v>
      </c>
    </row>
    <row r="14" spans="1:4" s="138" customFormat="1" x14ac:dyDescent="0.2">
      <c r="A14" s="720" t="s">
        <v>526</v>
      </c>
      <c r="B14" s="723"/>
      <c r="C14" s="723">
        <v>67738</v>
      </c>
      <c r="D14" s="724"/>
    </row>
    <row r="15" spans="1:4" s="138" customFormat="1" ht="24" x14ac:dyDescent="0.2">
      <c r="A15" s="720" t="s">
        <v>527</v>
      </c>
      <c r="B15" s="723">
        <v>30000</v>
      </c>
      <c r="C15" s="723">
        <v>30000</v>
      </c>
      <c r="D15" s="724"/>
    </row>
    <row r="16" spans="1:4" s="138" customFormat="1" x14ac:dyDescent="0.2">
      <c r="A16" s="720" t="s">
        <v>528</v>
      </c>
      <c r="B16" s="723">
        <v>571117</v>
      </c>
      <c r="C16" s="723">
        <v>566399</v>
      </c>
      <c r="D16" s="724">
        <v>545967</v>
      </c>
    </row>
    <row r="17" spans="1:4" s="138" customFormat="1" ht="24" x14ac:dyDescent="0.2">
      <c r="A17" s="720" t="s">
        <v>529</v>
      </c>
      <c r="B17" s="723"/>
      <c r="C17" s="723">
        <v>69694</v>
      </c>
      <c r="D17" s="724">
        <v>249657</v>
      </c>
    </row>
    <row r="18" spans="1:4" s="138" customFormat="1" ht="21.75" customHeight="1" x14ac:dyDescent="0.2">
      <c r="A18" s="720" t="s">
        <v>530</v>
      </c>
      <c r="B18" s="723">
        <v>19627290</v>
      </c>
      <c r="C18" s="725">
        <v>7890337</v>
      </c>
      <c r="D18" s="724">
        <v>13246803</v>
      </c>
    </row>
    <row r="19" spans="1:4" s="138" customFormat="1" x14ac:dyDescent="0.2">
      <c r="A19" s="720" t="s">
        <v>531</v>
      </c>
      <c r="B19" s="723"/>
      <c r="C19" s="725"/>
      <c r="D19" s="724"/>
    </row>
    <row r="20" spans="1:4" s="138" customFormat="1" x14ac:dyDescent="0.2">
      <c r="A20" s="720" t="s">
        <v>532</v>
      </c>
      <c r="B20" s="723"/>
      <c r="C20" s="723">
        <v>50000</v>
      </c>
      <c r="D20" s="724">
        <v>454955</v>
      </c>
    </row>
    <row r="21" spans="1:4" s="138" customFormat="1" x14ac:dyDescent="0.2">
      <c r="A21" s="720" t="s">
        <v>533</v>
      </c>
      <c r="B21" s="723">
        <v>6118483</v>
      </c>
      <c r="C21" s="723">
        <v>843538</v>
      </c>
      <c r="D21" s="724">
        <v>337186</v>
      </c>
    </row>
    <row r="22" spans="1:4" s="138" customFormat="1" ht="24" x14ac:dyDescent="0.2">
      <c r="A22" s="720" t="s">
        <v>534</v>
      </c>
      <c r="B22" s="723">
        <v>436640992</v>
      </c>
      <c r="C22" s="723">
        <v>469247663</v>
      </c>
      <c r="D22" s="724">
        <v>480658734</v>
      </c>
    </row>
    <row r="23" spans="1:4" s="138" customFormat="1" ht="24" x14ac:dyDescent="0.2">
      <c r="A23" s="720" t="s">
        <v>535</v>
      </c>
      <c r="B23" s="723">
        <v>7000000</v>
      </c>
      <c r="C23" s="723">
        <v>6027699</v>
      </c>
      <c r="D23" s="724">
        <v>4881544</v>
      </c>
    </row>
    <row r="24" spans="1:4" s="138" customFormat="1" x14ac:dyDescent="0.2">
      <c r="A24" s="720" t="s">
        <v>536</v>
      </c>
      <c r="B24" s="723">
        <v>689176</v>
      </c>
      <c r="C24" s="723">
        <v>528526</v>
      </c>
      <c r="D24" s="724">
        <v>3481327</v>
      </c>
    </row>
    <row r="25" spans="1:4" s="138" customFormat="1" x14ac:dyDescent="0.2">
      <c r="A25" s="720" t="s">
        <v>537</v>
      </c>
      <c r="B25" s="723">
        <v>2448184</v>
      </c>
      <c r="C25" s="723">
        <v>2797737</v>
      </c>
      <c r="D25" s="724">
        <v>3224246</v>
      </c>
    </row>
    <row r="26" spans="1:4" s="138" customFormat="1" ht="24" x14ac:dyDescent="0.2">
      <c r="A26" s="720" t="s">
        <v>538</v>
      </c>
      <c r="B26" s="723">
        <v>5500275</v>
      </c>
      <c r="C26" s="723">
        <v>6558489</v>
      </c>
      <c r="D26" s="724">
        <v>6037542</v>
      </c>
    </row>
    <row r="27" spans="1:4" s="138" customFormat="1" ht="24" x14ac:dyDescent="0.2">
      <c r="A27" s="720" t="s">
        <v>539</v>
      </c>
      <c r="B27" s="723">
        <v>2888034</v>
      </c>
      <c r="C27" s="723">
        <v>7902719</v>
      </c>
      <c r="D27" s="724">
        <v>8418918</v>
      </c>
    </row>
    <row r="28" spans="1:4" s="138" customFormat="1" x14ac:dyDescent="0.2">
      <c r="A28" s="720" t="s">
        <v>540</v>
      </c>
      <c r="B28" s="723"/>
      <c r="C28" s="723">
        <v>41000</v>
      </c>
      <c r="D28" s="724">
        <v>24600</v>
      </c>
    </row>
    <row r="29" spans="1:4" s="138" customFormat="1" ht="24" x14ac:dyDescent="0.2">
      <c r="A29" s="720" t="s">
        <v>541</v>
      </c>
      <c r="B29" s="723">
        <v>20482</v>
      </c>
      <c r="C29" s="723">
        <v>24000</v>
      </c>
      <c r="D29" s="724">
        <v>319400</v>
      </c>
    </row>
    <row r="30" spans="1:4" s="138" customFormat="1" x14ac:dyDescent="0.2">
      <c r="A30" s="720" t="s">
        <v>542</v>
      </c>
      <c r="B30" s="723">
        <v>2128209</v>
      </c>
      <c r="C30" s="723">
        <v>4819242</v>
      </c>
      <c r="D30" s="724">
        <v>9657087</v>
      </c>
    </row>
    <row r="31" spans="1:4" s="138" customFormat="1" x14ac:dyDescent="0.2">
      <c r="A31" s="720" t="s">
        <v>543</v>
      </c>
      <c r="B31" s="723"/>
      <c r="C31" s="723">
        <v>0</v>
      </c>
      <c r="D31" s="724"/>
    </row>
    <row r="32" spans="1:4" s="138" customFormat="1" x14ac:dyDescent="0.2">
      <c r="A32" s="720" t="s">
        <v>544</v>
      </c>
      <c r="B32" s="723"/>
      <c r="C32" s="723">
        <v>0</v>
      </c>
      <c r="D32" s="724">
        <v>5800000</v>
      </c>
    </row>
    <row r="33" spans="1:4" s="138" customFormat="1" ht="24" x14ac:dyDescent="0.2">
      <c r="A33" s="720" t="s">
        <v>545</v>
      </c>
      <c r="B33" s="723">
        <v>1597695</v>
      </c>
      <c r="C33" s="723">
        <v>1593209</v>
      </c>
      <c r="D33" s="724">
        <v>1706348</v>
      </c>
    </row>
    <row r="34" spans="1:4" s="138" customFormat="1" ht="24" x14ac:dyDescent="0.2">
      <c r="A34" s="720" t="s">
        <v>546</v>
      </c>
      <c r="B34" s="723">
        <v>31084</v>
      </c>
      <c r="C34" s="723">
        <v>33529</v>
      </c>
      <c r="D34" s="724">
        <v>33529</v>
      </c>
    </row>
    <row r="35" spans="1:4" s="138" customFormat="1" x14ac:dyDescent="0.2">
      <c r="A35" s="720" t="s">
        <v>547</v>
      </c>
      <c r="B35" s="723">
        <v>7910337</v>
      </c>
      <c r="C35" s="723">
        <v>9275684</v>
      </c>
      <c r="D35" s="724">
        <v>9546925</v>
      </c>
    </row>
    <row r="36" spans="1:4" s="138" customFormat="1" ht="24" customHeight="1" x14ac:dyDescent="0.2">
      <c r="A36" s="720" t="s">
        <v>548</v>
      </c>
      <c r="B36" s="723">
        <v>39680518</v>
      </c>
      <c r="C36" s="723">
        <v>8930517</v>
      </c>
      <c r="D36" s="724">
        <v>21292631</v>
      </c>
    </row>
    <row r="37" spans="1:4" s="138" customFormat="1" x14ac:dyDescent="0.2">
      <c r="A37" s="720" t="s">
        <v>549</v>
      </c>
      <c r="B37" s="723"/>
      <c r="C37" s="723">
        <v>500000</v>
      </c>
      <c r="D37" s="724"/>
    </row>
    <row r="38" spans="1:4" s="138" customFormat="1" x14ac:dyDescent="0.2">
      <c r="A38" s="720" t="s">
        <v>550</v>
      </c>
      <c r="B38" s="723"/>
      <c r="C38" s="725"/>
      <c r="D38" s="724"/>
    </row>
    <row r="39" spans="1:4" s="138" customFormat="1" ht="24" x14ac:dyDescent="0.2">
      <c r="A39" s="720" t="s">
        <v>551</v>
      </c>
      <c r="B39" s="723">
        <v>3600000</v>
      </c>
      <c r="C39" s="725">
        <v>1800000</v>
      </c>
      <c r="D39" s="724">
        <v>3886098</v>
      </c>
    </row>
    <row r="40" spans="1:4" s="138" customFormat="1" x14ac:dyDescent="0.2">
      <c r="A40" s="720" t="s">
        <v>552</v>
      </c>
      <c r="B40" s="723">
        <v>3252721</v>
      </c>
      <c r="C40" s="725">
        <v>5478344</v>
      </c>
      <c r="D40" s="724">
        <v>2016476</v>
      </c>
    </row>
    <row r="41" spans="1:4" s="138" customFormat="1" ht="24" x14ac:dyDescent="0.2">
      <c r="A41" s="720" t="s">
        <v>553</v>
      </c>
      <c r="B41" s="723">
        <v>12184903</v>
      </c>
      <c r="C41" s="725">
        <v>8131075</v>
      </c>
      <c r="D41" s="724">
        <v>9003894</v>
      </c>
    </row>
    <row r="42" spans="1:4" s="138" customFormat="1" x14ac:dyDescent="0.2">
      <c r="A42" s="720" t="s">
        <v>554</v>
      </c>
      <c r="B42" s="723"/>
      <c r="C42" s="725"/>
      <c r="D42" s="724">
        <v>40325489</v>
      </c>
    </row>
    <row r="43" spans="1:4" s="138" customFormat="1" ht="24" x14ac:dyDescent="0.2">
      <c r="A43" s="720" t="s">
        <v>555</v>
      </c>
      <c r="B43" s="723"/>
      <c r="C43" s="723">
        <v>327616</v>
      </c>
      <c r="D43" s="724">
        <v>13526</v>
      </c>
    </row>
    <row r="44" spans="1:4" s="139" customFormat="1" ht="22.5" customHeight="1" x14ac:dyDescent="0.2">
      <c r="A44" s="678" t="s">
        <v>351</v>
      </c>
      <c r="B44" s="726">
        <f>SUM(B4:B43)</f>
        <v>715114428</v>
      </c>
      <c r="C44" s="726">
        <f>SUM(C4:C43)</f>
        <v>719537011</v>
      </c>
      <c r="D44" s="726">
        <f>SUM(D4:D43)</f>
        <v>776779627</v>
      </c>
    </row>
    <row r="45" spans="1:4" x14ac:dyDescent="0.2">
      <c r="A45" s="109"/>
      <c r="B45" s="109"/>
      <c r="C45" s="109"/>
      <c r="D45" s="109"/>
    </row>
    <row r="46" spans="1:4" s="137" customFormat="1" ht="28.35" customHeight="1" x14ac:dyDescent="0.2">
      <c r="A46" s="673" t="s">
        <v>364</v>
      </c>
      <c r="B46" s="727">
        <v>2020</v>
      </c>
      <c r="C46" s="674" t="s">
        <v>414</v>
      </c>
      <c r="D46" s="674" t="s">
        <v>415</v>
      </c>
    </row>
    <row r="47" spans="1:4" x14ac:dyDescent="0.2">
      <c r="A47" s="728" t="s">
        <v>516</v>
      </c>
      <c r="B47" s="729">
        <v>69994334</v>
      </c>
      <c r="C47" s="730">
        <v>70583243</v>
      </c>
      <c r="D47" s="722">
        <v>25464602</v>
      </c>
    </row>
    <row r="48" spans="1:4" s="138" customFormat="1" x14ac:dyDescent="0.2">
      <c r="A48" s="728" t="s">
        <v>517</v>
      </c>
      <c r="B48" s="731">
        <v>53104256</v>
      </c>
      <c r="C48" s="732">
        <v>59800762</v>
      </c>
      <c r="D48" s="724">
        <v>54773711</v>
      </c>
    </row>
    <row r="49" spans="1:4" s="138" customFormat="1" x14ac:dyDescent="0.2">
      <c r="A49" s="728" t="s">
        <v>518</v>
      </c>
      <c r="B49" s="731">
        <v>5241908</v>
      </c>
      <c r="C49" s="732">
        <v>6031385</v>
      </c>
      <c r="D49" s="724">
        <v>7858942</v>
      </c>
    </row>
    <row r="50" spans="1:4" s="138" customFormat="1" x14ac:dyDescent="0.2">
      <c r="A50" s="728" t="s">
        <v>519</v>
      </c>
      <c r="B50" s="731">
        <v>3808710</v>
      </c>
      <c r="C50" s="732">
        <v>4170432</v>
      </c>
      <c r="D50" s="724">
        <v>4266741</v>
      </c>
    </row>
    <row r="51" spans="1:4" s="138" customFormat="1" x14ac:dyDescent="0.2">
      <c r="A51" s="728" t="s">
        <v>520</v>
      </c>
      <c r="B51" s="731">
        <v>13614789</v>
      </c>
      <c r="C51" s="732">
        <v>14917455</v>
      </c>
      <c r="D51" s="724">
        <v>13132078</v>
      </c>
    </row>
    <row r="52" spans="1:4" s="138" customFormat="1" x14ac:dyDescent="0.2">
      <c r="A52" s="728" t="s">
        <v>521</v>
      </c>
      <c r="B52" s="731">
        <v>5931371</v>
      </c>
      <c r="C52" s="732">
        <v>5851129</v>
      </c>
      <c r="D52" s="724">
        <v>7095966</v>
      </c>
    </row>
    <row r="53" spans="1:4" s="138" customFormat="1" x14ac:dyDescent="0.2">
      <c r="A53" s="728" t="s">
        <v>522</v>
      </c>
      <c r="B53" s="731">
        <v>33075</v>
      </c>
      <c r="C53" s="733"/>
      <c r="D53" s="724"/>
    </row>
    <row r="54" spans="1:4" s="138" customFormat="1" x14ac:dyDescent="0.2">
      <c r="A54" s="728" t="s">
        <v>523</v>
      </c>
      <c r="B54" s="731">
        <v>1501516</v>
      </c>
      <c r="C54" s="732">
        <v>3172454</v>
      </c>
      <c r="D54" s="724">
        <v>4062553</v>
      </c>
    </row>
    <row r="55" spans="1:4" s="138" customFormat="1" x14ac:dyDescent="0.2">
      <c r="A55" s="728" t="s">
        <v>524</v>
      </c>
      <c r="B55" s="731">
        <v>1694063</v>
      </c>
      <c r="C55" s="732">
        <v>579524</v>
      </c>
      <c r="D55" s="724">
        <v>500355</v>
      </c>
    </row>
    <row r="56" spans="1:4" s="138" customFormat="1" x14ac:dyDescent="0.2">
      <c r="A56" s="728" t="s">
        <v>525</v>
      </c>
      <c r="B56" s="731">
        <v>33525570</v>
      </c>
      <c r="C56" s="732">
        <v>30578293</v>
      </c>
      <c r="D56" s="724">
        <v>34461797</v>
      </c>
    </row>
    <row r="57" spans="1:4" s="138" customFormat="1" x14ac:dyDescent="0.2">
      <c r="A57" s="728" t="s">
        <v>526</v>
      </c>
      <c r="B57" s="731"/>
      <c r="C57" s="732">
        <v>67738</v>
      </c>
      <c r="D57" s="724"/>
    </row>
    <row r="58" spans="1:4" s="138" customFormat="1" ht="24" x14ac:dyDescent="0.2">
      <c r="A58" s="728" t="s">
        <v>527</v>
      </c>
      <c r="B58" s="731">
        <v>13948</v>
      </c>
      <c r="C58" s="732">
        <v>30000</v>
      </c>
      <c r="D58" s="724"/>
    </row>
    <row r="59" spans="1:4" s="138" customFormat="1" x14ac:dyDescent="0.2">
      <c r="A59" s="728" t="s">
        <v>528</v>
      </c>
      <c r="B59" s="731">
        <v>521179</v>
      </c>
      <c r="C59" s="732">
        <v>566399</v>
      </c>
      <c r="D59" s="724">
        <v>545967</v>
      </c>
    </row>
    <row r="60" spans="1:4" s="138" customFormat="1" ht="24" x14ac:dyDescent="0.2">
      <c r="A60" s="728" t="s">
        <v>529</v>
      </c>
      <c r="B60" s="731"/>
      <c r="C60" s="732">
        <v>69694</v>
      </c>
      <c r="D60" s="724">
        <v>249657</v>
      </c>
    </row>
    <row r="61" spans="1:4" s="138" customFormat="1" ht="27.75" customHeight="1" x14ac:dyDescent="0.2">
      <c r="A61" s="728" t="s">
        <v>530</v>
      </c>
      <c r="B61" s="731">
        <v>23389751</v>
      </c>
      <c r="C61" s="732">
        <v>8401870</v>
      </c>
      <c r="D61" s="724">
        <v>13246803</v>
      </c>
    </row>
    <row r="62" spans="1:4" s="138" customFormat="1" x14ac:dyDescent="0.2">
      <c r="A62" s="728" t="s">
        <v>531</v>
      </c>
      <c r="B62" s="731">
        <v>1451627</v>
      </c>
      <c r="C62" s="733"/>
      <c r="D62" s="724"/>
    </row>
    <row r="63" spans="1:4" s="138" customFormat="1" x14ac:dyDescent="0.2">
      <c r="A63" s="728" t="s">
        <v>532</v>
      </c>
      <c r="B63" s="731">
        <v>86072</v>
      </c>
      <c r="C63" s="732">
        <v>430955</v>
      </c>
      <c r="D63" s="724">
        <v>454955</v>
      </c>
    </row>
    <row r="64" spans="1:4" s="138" customFormat="1" x14ac:dyDescent="0.2">
      <c r="A64" s="728" t="s">
        <v>533</v>
      </c>
      <c r="B64" s="731">
        <v>2729160</v>
      </c>
      <c r="C64" s="732">
        <v>5517656</v>
      </c>
      <c r="D64" s="724">
        <v>337186</v>
      </c>
    </row>
    <row r="65" spans="1:4" s="138" customFormat="1" ht="24.75" customHeight="1" x14ac:dyDescent="0.2">
      <c r="A65" s="728" t="s">
        <v>534</v>
      </c>
      <c r="B65" s="731">
        <v>512647518</v>
      </c>
      <c r="C65" s="732">
        <v>520159300</v>
      </c>
      <c r="D65" s="724">
        <v>480658734</v>
      </c>
    </row>
    <row r="66" spans="1:4" s="138" customFormat="1" ht="24" x14ac:dyDescent="0.2">
      <c r="A66" s="728" t="s">
        <v>535</v>
      </c>
      <c r="B66" s="731">
        <v>7011846</v>
      </c>
      <c r="C66" s="732">
        <v>7787766</v>
      </c>
      <c r="D66" s="724">
        <v>4881544</v>
      </c>
    </row>
    <row r="67" spans="1:4" s="138" customFormat="1" x14ac:dyDescent="0.2">
      <c r="A67" s="728" t="s">
        <v>536</v>
      </c>
      <c r="B67" s="731">
        <v>1189142</v>
      </c>
      <c r="C67" s="732">
        <v>1112693</v>
      </c>
      <c r="D67" s="724">
        <v>3481327</v>
      </c>
    </row>
    <row r="68" spans="1:4" s="138" customFormat="1" x14ac:dyDescent="0.2">
      <c r="A68" s="728" t="s">
        <v>537</v>
      </c>
      <c r="B68" s="731">
        <v>4577839</v>
      </c>
      <c r="C68" s="732">
        <v>3699941</v>
      </c>
      <c r="D68" s="724">
        <v>3224246</v>
      </c>
    </row>
    <row r="69" spans="1:4" s="138" customFormat="1" ht="24" x14ac:dyDescent="0.2">
      <c r="A69" s="728" t="s">
        <v>538</v>
      </c>
      <c r="B69" s="731">
        <v>6784149</v>
      </c>
      <c r="C69" s="732">
        <v>7430789</v>
      </c>
      <c r="D69" s="724">
        <v>6037542</v>
      </c>
    </row>
    <row r="70" spans="1:4" s="138" customFormat="1" ht="24" x14ac:dyDescent="0.2">
      <c r="A70" s="728" t="s">
        <v>539</v>
      </c>
      <c r="B70" s="731">
        <v>6912407</v>
      </c>
      <c r="C70" s="732">
        <v>16129552</v>
      </c>
      <c r="D70" s="724">
        <v>8418918</v>
      </c>
    </row>
    <row r="71" spans="1:4" s="138" customFormat="1" x14ac:dyDescent="0.2">
      <c r="A71" s="728" t="s">
        <v>540</v>
      </c>
      <c r="B71" s="731">
        <v>47477</v>
      </c>
      <c r="C71" s="732">
        <v>41000</v>
      </c>
      <c r="D71" s="724">
        <v>24600</v>
      </c>
    </row>
    <row r="72" spans="1:4" s="138" customFormat="1" ht="24" x14ac:dyDescent="0.2">
      <c r="A72" s="728" t="s">
        <v>541</v>
      </c>
      <c r="B72" s="731">
        <v>20486</v>
      </c>
      <c r="C72" s="732">
        <v>24000</v>
      </c>
      <c r="D72" s="724">
        <v>319400</v>
      </c>
    </row>
    <row r="73" spans="1:4" s="138" customFormat="1" x14ac:dyDescent="0.2">
      <c r="A73" s="728" t="s">
        <v>542</v>
      </c>
      <c r="B73" s="731">
        <v>3807591</v>
      </c>
      <c r="C73" s="732">
        <v>6393282</v>
      </c>
      <c r="D73" s="724">
        <v>9657087</v>
      </c>
    </row>
    <row r="74" spans="1:4" s="138" customFormat="1" x14ac:dyDescent="0.2">
      <c r="A74" s="728" t="s">
        <v>543</v>
      </c>
      <c r="B74" s="731">
        <v>890920</v>
      </c>
      <c r="C74" s="732">
        <v>612044</v>
      </c>
      <c r="D74" s="724"/>
    </row>
    <row r="75" spans="1:4" s="138" customFormat="1" x14ac:dyDescent="0.2">
      <c r="A75" s="728" t="s">
        <v>544</v>
      </c>
      <c r="B75" s="731"/>
      <c r="C75" s="732">
        <v>133180</v>
      </c>
      <c r="D75" s="724">
        <v>5800000</v>
      </c>
    </row>
    <row r="76" spans="1:4" s="138" customFormat="1" ht="24" x14ac:dyDescent="0.2">
      <c r="A76" s="728" t="s">
        <v>545</v>
      </c>
      <c r="B76" s="731">
        <v>1568824</v>
      </c>
      <c r="C76" s="732">
        <v>1586295</v>
      </c>
      <c r="D76" s="724">
        <v>1706348</v>
      </c>
    </row>
    <row r="77" spans="1:4" s="138" customFormat="1" ht="24" x14ac:dyDescent="0.2">
      <c r="A77" s="728" t="s">
        <v>546</v>
      </c>
      <c r="B77" s="731">
        <v>50481</v>
      </c>
      <c r="C77" s="732">
        <v>33529</v>
      </c>
      <c r="D77" s="724">
        <v>33529</v>
      </c>
    </row>
    <row r="78" spans="1:4" s="138" customFormat="1" x14ac:dyDescent="0.2">
      <c r="A78" s="728" t="s">
        <v>547</v>
      </c>
      <c r="B78" s="731">
        <v>10784623</v>
      </c>
      <c r="C78" s="732">
        <v>11164266</v>
      </c>
      <c r="D78" s="724">
        <v>9546925</v>
      </c>
    </row>
    <row r="79" spans="1:4" s="138" customFormat="1" ht="24.75" customHeight="1" x14ac:dyDescent="0.2">
      <c r="A79" s="728" t="s">
        <v>548</v>
      </c>
      <c r="B79" s="731">
        <v>32572019</v>
      </c>
      <c r="C79" s="732">
        <v>10587580</v>
      </c>
      <c r="D79" s="724">
        <v>21292631</v>
      </c>
    </row>
    <row r="80" spans="1:4" s="138" customFormat="1" x14ac:dyDescent="0.2">
      <c r="A80" s="728" t="s">
        <v>549</v>
      </c>
      <c r="B80" s="731">
        <v>274398</v>
      </c>
      <c r="C80" s="732">
        <v>150000</v>
      </c>
      <c r="D80" s="724"/>
    </row>
    <row r="81" spans="1:4" s="138" customFormat="1" x14ac:dyDescent="0.2">
      <c r="A81" s="728" t="s">
        <v>550</v>
      </c>
      <c r="B81" s="731">
        <v>160140</v>
      </c>
      <c r="C81" s="733"/>
      <c r="D81" s="724"/>
    </row>
    <row r="82" spans="1:4" s="138" customFormat="1" ht="24" x14ac:dyDescent="0.2">
      <c r="A82" s="728" t="s">
        <v>551</v>
      </c>
      <c r="B82" s="731">
        <v>2756599</v>
      </c>
      <c r="C82" s="732">
        <v>2100000</v>
      </c>
      <c r="D82" s="724">
        <v>3886098</v>
      </c>
    </row>
    <row r="83" spans="1:4" s="138" customFormat="1" x14ac:dyDescent="0.2">
      <c r="A83" s="728" t="s">
        <v>552</v>
      </c>
      <c r="B83" s="731">
        <v>4609053</v>
      </c>
      <c r="C83" s="732">
        <v>5990137</v>
      </c>
      <c r="D83" s="724">
        <v>2016476</v>
      </c>
    </row>
    <row r="84" spans="1:4" s="138" customFormat="1" ht="24" x14ac:dyDescent="0.2">
      <c r="A84" s="728" t="s">
        <v>553</v>
      </c>
      <c r="B84" s="731">
        <v>14197713</v>
      </c>
      <c r="C84" s="732">
        <v>9641456</v>
      </c>
      <c r="D84" s="724">
        <v>9003894</v>
      </c>
    </row>
    <row r="85" spans="1:4" s="138" customFormat="1" x14ac:dyDescent="0.2">
      <c r="A85" s="728" t="s">
        <v>554</v>
      </c>
      <c r="B85" s="731"/>
      <c r="C85" s="732"/>
      <c r="D85" s="724">
        <v>40325489</v>
      </c>
    </row>
    <row r="86" spans="1:4" s="138" customFormat="1" ht="23.25" customHeight="1" x14ac:dyDescent="0.2">
      <c r="A86" s="728" t="s">
        <v>555</v>
      </c>
      <c r="B86" s="731"/>
      <c r="C86" s="732">
        <v>698743</v>
      </c>
      <c r="D86" s="724">
        <v>13526</v>
      </c>
    </row>
    <row r="87" spans="1:4" s="139" customFormat="1" ht="22.5" customHeight="1" x14ac:dyDescent="0.2">
      <c r="A87" s="734" t="s">
        <v>351</v>
      </c>
      <c r="B87" s="726">
        <f>SUM(B47:B86)</f>
        <v>827504554</v>
      </c>
      <c r="C87" s="726">
        <f>SUM(C47:C86)</f>
        <v>816244542</v>
      </c>
      <c r="D87" s="726">
        <f>SUM(D47:D86)</f>
        <v>776779627</v>
      </c>
    </row>
    <row r="88" spans="1:4" x14ac:dyDescent="0.2">
      <c r="A88" s="109"/>
      <c r="B88" s="109"/>
      <c r="C88" s="109"/>
      <c r="D88" s="109"/>
    </row>
    <row r="89" spans="1:4" s="137" customFormat="1" ht="28.35" customHeight="1" x14ac:dyDescent="0.2">
      <c r="A89" s="673" t="s">
        <v>365</v>
      </c>
      <c r="B89" s="674">
        <v>2020</v>
      </c>
      <c r="C89" s="674" t="s">
        <v>414</v>
      </c>
      <c r="D89" s="674" t="s">
        <v>415</v>
      </c>
    </row>
    <row r="90" spans="1:4" x14ac:dyDescent="0.2">
      <c r="A90" s="728" t="s">
        <v>516</v>
      </c>
      <c r="B90" s="722">
        <v>68572020</v>
      </c>
      <c r="C90" s="722">
        <v>61269999.082499996</v>
      </c>
      <c r="D90" s="722">
        <v>25464602</v>
      </c>
    </row>
    <row r="91" spans="1:4" x14ac:dyDescent="0.2">
      <c r="A91" s="728" t="s">
        <v>517</v>
      </c>
      <c r="B91" s="722">
        <v>52530896</v>
      </c>
      <c r="C91" s="722">
        <v>46098187.310000002</v>
      </c>
      <c r="D91" s="724">
        <v>54773711</v>
      </c>
    </row>
    <row r="92" spans="1:4" x14ac:dyDescent="0.2">
      <c r="A92" s="728" t="s">
        <v>518</v>
      </c>
      <c r="B92" s="722">
        <v>5101687</v>
      </c>
      <c r="C92" s="722">
        <v>4592897.7174999993</v>
      </c>
      <c r="D92" s="724">
        <v>7858942</v>
      </c>
    </row>
    <row r="93" spans="1:4" x14ac:dyDescent="0.2">
      <c r="A93" s="728" t="s">
        <v>519</v>
      </c>
      <c r="B93" s="722">
        <v>3768512</v>
      </c>
      <c r="C93" s="722">
        <v>3204541.8250000002</v>
      </c>
      <c r="D93" s="724">
        <v>4266741</v>
      </c>
    </row>
    <row r="94" spans="1:4" x14ac:dyDescent="0.2">
      <c r="A94" s="728" t="s">
        <v>520</v>
      </c>
      <c r="B94" s="722">
        <v>13541666</v>
      </c>
      <c r="C94" s="722">
        <v>11346349.932500003</v>
      </c>
      <c r="D94" s="724">
        <v>13132078</v>
      </c>
    </row>
    <row r="95" spans="1:4" x14ac:dyDescent="0.2">
      <c r="A95" s="728" t="s">
        <v>521</v>
      </c>
      <c r="B95" s="722">
        <v>5861728</v>
      </c>
      <c r="C95" s="722">
        <v>4480382.2750000013</v>
      </c>
      <c r="D95" s="724">
        <v>7095966</v>
      </c>
    </row>
    <row r="96" spans="1:4" x14ac:dyDescent="0.2">
      <c r="A96" s="728" t="s">
        <v>522</v>
      </c>
      <c r="B96" s="722">
        <v>11075</v>
      </c>
      <c r="C96" s="464"/>
      <c r="D96" s="724"/>
    </row>
    <row r="97" spans="1:4" x14ac:dyDescent="0.2">
      <c r="A97" s="728" t="s">
        <v>523</v>
      </c>
      <c r="B97" s="722">
        <v>1458713</v>
      </c>
      <c r="C97" s="722">
        <v>2328955.7075</v>
      </c>
      <c r="D97" s="724">
        <v>4062553</v>
      </c>
    </row>
    <row r="98" spans="1:4" x14ac:dyDescent="0.2">
      <c r="A98" s="728" t="s">
        <v>524</v>
      </c>
      <c r="B98" s="722">
        <v>1690892</v>
      </c>
      <c r="C98" s="722">
        <v>783664.10749999993</v>
      </c>
      <c r="D98" s="724">
        <v>500355</v>
      </c>
    </row>
    <row r="99" spans="1:4" x14ac:dyDescent="0.2">
      <c r="A99" s="728" t="s">
        <v>525</v>
      </c>
      <c r="B99" s="722">
        <v>33066708</v>
      </c>
      <c r="C99" s="722">
        <v>23611785.727499995</v>
      </c>
      <c r="D99" s="724">
        <v>34461797</v>
      </c>
    </row>
    <row r="100" spans="1:4" x14ac:dyDescent="0.2">
      <c r="A100" s="728" t="s">
        <v>526</v>
      </c>
      <c r="B100" s="722"/>
      <c r="C100" s="722"/>
      <c r="D100" s="724"/>
    </row>
    <row r="101" spans="1:4" ht="24" x14ac:dyDescent="0.2">
      <c r="A101" s="728" t="s">
        <v>527</v>
      </c>
      <c r="B101" s="722">
        <v>13850</v>
      </c>
      <c r="C101" s="722">
        <v>22125</v>
      </c>
      <c r="D101" s="724"/>
    </row>
    <row r="102" spans="1:4" x14ac:dyDescent="0.2">
      <c r="A102" s="728" t="s">
        <v>528</v>
      </c>
      <c r="B102" s="722">
        <v>447167</v>
      </c>
      <c r="C102" s="722">
        <v>410814.3175</v>
      </c>
      <c r="D102" s="724">
        <v>545967</v>
      </c>
    </row>
    <row r="103" spans="1:4" ht="24" x14ac:dyDescent="0.2">
      <c r="A103" s="728" t="s">
        <v>529</v>
      </c>
      <c r="B103" s="722"/>
      <c r="C103" s="722">
        <v>49656.975000000006</v>
      </c>
      <c r="D103" s="724">
        <v>249657</v>
      </c>
    </row>
    <row r="104" spans="1:4" ht="11.25" customHeight="1" x14ac:dyDescent="0.2">
      <c r="A104" s="728" t="s">
        <v>530</v>
      </c>
      <c r="B104" s="722">
        <v>23126895</v>
      </c>
      <c r="C104" s="722">
        <v>6264931.8099999987</v>
      </c>
      <c r="D104" s="724">
        <v>13246803</v>
      </c>
    </row>
    <row r="105" spans="1:4" x14ac:dyDescent="0.2">
      <c r="A105" s="728" t="s">
        <v>531</v>
      </c>
      <c r="B105" s="722">
        <v>1335927</v>
      </c>
      <c r="C105" s="722"/>
      <c r="D105" s="724"/>
    </row>
    <row r="106" spans="1:4" x14ac:dyDescent="0.2">
      <c r="A106" s="728" t="s">
        <v>532</v>
      </c>
      <c r="B106" s="722">
        <v>28599</v>
      </c>
      <c r="C106" s="722">
        <v>308622.4375</v>
      </c>
      <c r="D106" s="724">
        <v>454955</v>
      </c>
    </row>
    <row r="107" spans="1:4" x14ac:dyDescent="0.2">
      <c r="A107" s="728" t="s">
        <v>533</v>
      </c>
      <c r="B107" s="722">
        <v>1847252</v>
      </c>
      <c r="C107" s="722">
        <v>4032754.2750000004</v>
      </c>
      <c r="D107" s="724">
        <v>337186</v>
      </c>
    </row>
    <row r="108" spans="1:4" ht="24" x14ac:dyDescent="0.2">
      <c r="A108" s="728" t="s">
        <v>534</v>
      </c>
      <c r="B108" s="722">
        <v>496196262</v>
      </c>
      <c r="C108" s="722">
        <v>399076055.71749997</v>
      </c>
      <c r="D108" s="724">
        <v>480658734</v>
      </c>
    </row>
    <row r="109" spans="1:4" ht="24" x14ac:dyDescent="0.2">
      <c r="A109" s="728" t="s">
        <v>535</v>
      </c>
      <c r="B109" s="722">
        <v>7011803</v>
      </c>
      <c r="C109" s="722">
        <v>5943235.3099999996</v>
      </c>
      <c r="D109" s="724">
        <v>4881544</v>
      </c>
    </row>
    <row r="110" spans="1:4" x14ac:dyDescent="0.2">
      <c r="A110" s="728" t="s">
        <v>536</v>
      </c>
      <c r="B110" s="722">
        <v>584085</v>
      </c>
      <c r="C110" s="722">
        <v>818330.61250000005</v>
      </c>
      <c r="D110" s="724">
        <v>3481327</v>
      </c>
    </row>
    <row r="111" spans="1:4" x14ac:dyDescent="0.2">
      <c r="A111" s="728" t="s">
        <v>537</v>
      </c>
      <c r="B111" s="722">
        <v>4254500</v>
      </c>
      <c r="C111" s="722">
        <v>2842991.0424999995</v>
      </c>
      <c r="D111" s="724">
        <v>3224246</v>
      </c>
    </row>
    <row r="112" spans="1:4" ht="24" x14ac:dyDescent="0.2">
      <c r="A112" s="728" t="s">
        <v>538</v>
      </c>
      <c r="B112" s="722">
        <v>6674881</v>
      </c>
      <c r="C112" s="722">
        <v>5665749.3074999992</v>
      </c>
      <c r="D112" s="724">
        <v>6037542</v>
      </c>
    </row>
    <row r="113" spans="1:4" ht="24" x14ac:dyDescent="0.2">
      <c r="A113" s="728" t="s">
        <v>539</v>
      </c>
      <c r="B113" s="722">
        <v>6833477</v>
      </c>
      <c r="C113" s="722">
        <v>11947230.635000002</v>
      </c>
      <c r="D113" s="724">
        <v>8418918</v>
      </c>
    </row>
    <row r="114" spans="1:4" x14ac:dyDescent="0.2">
      <c r="A114" s="728" t="s">
        <v>540</v>
      </c>
      <c r="B114" s="722">
        <v>47420</v>
      </c>
      <c r="C114" s="722">
        <v>30862.5</v>
      </c>
      <c r="D114" s="724">
        <v>24600</v>
      </c>
    </row>
    <row r="115" spans="1:4" ht="24" x14ac:dyDescent="0.2">
      <c r="A115" s="728" t="s">
        <v>541</v>
      </c>
      <c r="B115" s="722">
        <v>20486</v>
      </c>
      <c r="C115" s="722">
        <v>17570.434999999998</v>
      </c>
      <c r="D115" s="724">
        <v>319400</v>
      </c>
    </row>
    <row r="116" spans="1:4" x14ac:dyDescent="0.2">
      <c r="A116" s="728" t="s">
        <v>542</v>
      </c>
      <c r="B116" s="722">
        <v>3795992</v>
      </c>
      <c r="C116" s="722">
        <v>4895565.7825000007</v>
      </c>
      <c r="D116" s="724">
        <v>9657087</v>
      </c>
    </row>
    <row r="117" spans="1:4" x14ac:dyDescent="0.2">
      <c r="A117" s="728" t="s">
        <v>543</v>
      </c>
      <c r="B117" s="722">
        <v>701114</v>
      </c>
      <c r="C117" s="722">
        <v>436081.35</v>
      </c>
      <c r="D117" s="724"/>
    </row>
    <row r="118" spans="1:4" x14ac:dyDescent="0.2">
      <c r="A118" s="728" t="s">
        <v>544</v>
      </c>
      <c r="B118" s="722"/>
      <c r="C118" s="722">
        <v>94890.75</v>
      </c>
      <c r="D118" s="724">
        <v>5800000</v>
      </c>
    </row>
    <row r="119" spans="1:4" ht="24" x14ac:dyDescent="0.2">
      <c r="A119" s="728" t="s">
        <v>545</v>
      </c>
      <c r="B119" s="722">
        <v>1564239</v>
      </c>
      <c r="C119" s="722">
        <v>1194629.79</v>
      </c>
      <c r="D119" s="724">
        <v>1706348</v>
      </c>
    </row>
    <row r="120" spans="1:4" ht="24" x14ac:dyDescent="0.2">
      <c r="A120" s="728" t="s">
        <v>546</v>
      </c>
      <c r="B120" s="722">
        <v>50146</v>
      </c>
      <c r="C120" s="722">
        <v>26318.554999999997</v>
      </c>
      <c r="D120" s="724">
        <v>33529</v>
      </c>
    </row>
    <row r="121" spans="1:4" x14ac:dyDescent="0.2">
      <c r="A121" s="728" t="s">
        <v>547</v>
      </c>
      <c r="B121" s="722">
        <v>10625983</v>
      </c>
      <c r="C121" s="722">
        <v>8443705.7524999995</v>
      </c>
      <c r="D121" s="724">
        <v>9546925</v>
      </c>
    </row>
    <row r="122" spans="1:4" ht="25.5" customHeight="1" x14ac:dyDescent="0.2">
      <c r="A122" s="728" t="s">
        <v>548</v>
      </c>
      <c r="B122" s="722">
        <v>26383131</v>
      </c>
      <c r="C122" s="722">
        <v>7870893.7299999986</v>
      </c>
      <c r="D122" s="724">
        <v>21292631</v>
      </c>
    </row>
    <row r="123" spans="1:4" x14ac:dyDescent="0.2">
      <c r="A123" s="728" t="s">
        <v>549</v>
      </c>
      <c r="B123" s="722">
        <v>266398</v>
      </c>
      <c r="C123" s="722">
        <v>108076.33249999999</v>
      </c>
      <c r="D123" s="724"/>
    </row>
    <row r="124" spans="1:4" x14ac:dyDescent="0.2">
      <c r="A124" s="728" t="s">
        <v>550</v>
      </c>
      <c r="B124" s="722">
        <v>145534</v>
      </c>
      <c r="C124" s="464"/>
      <c r="D124" s="724"/>
    </row>
    <row r="125" spans="1:4" ht="24" x14ac:dyDescent="0.2">
      <c r="A125" s="728" t="s">
        <v>551</v>
      </c>
      <c r="B125" s="722">
        <v>2706180</v>
      </c>
      <c r="C125" s="464">
        <v>1689159.7175</v>
      </c>
      <c r="D125" s="724">
        <v>3886098</v>
      </c>
    </row>
    <row r="126" spans="1:4" x14ac:dyDescent="0.2">
      <c r="A126" s="728" t="s">
        <v>552</v>
      </c>
      <c r="B126" s="722">
        <v>4571199</v>
      </c>
      <c r="C126" s="722">
        <v>4631151.5475000003</v>
      </c>
      <c r="D126" s="724">
        <v>2016476</v>
      </c>
    </row>
    <row r="127" spans="1:4" ht="24" x14ac:dyDescent="0.2">
      <c r="A127" s="728" t="s">
        <v>553</v>
      </c>
      <c r="B127" s="722">
        <v>14003287</v>
      </c>
      <c r="C127" s="722">
        <v>7533157.1675000004</v>
      </c>
      <c r="D127" s="724">
        <v>9003894</v>
      </c>
    </row>
    <row r="128" spans="1:4" x14ac:dyDescent="0.2">
      <c r="A128" s="728" t="s">
        <v>554</v>
      </c>
      <c r="B128" s="722"/>
      <c r="C128" s="722"/>
      <c r="D128" s="724">
        <v>40325489</v>
      </c>
    </row>
    <row r="129" spans="1:4" ht="26.25" customHeight="1" x14ac:dyDescent="0.2">
      <c r="A129" s="728" t="s">
        <v>555</v>
      </c>
      <c r="B129" s="722"/>
      <c r="C129" s="722">
        <v>520775.75</v>
      </c>
      <c r="D129" s="724">
        <v>13526</v>
      </c>
    </row>
    <row r="130" spans="1:4" s="139" customFormat="1" ht="22.5" customHeight="1" x14ac:dyDescent="0.2">
      <c r="A130" s="735" t="s">
        <v>351</v>
      </c>
      <c r="B130" s="726">
        <f>SUM(B90:B129)</f>
        <v>798839704</v>
      </c>
      <c r="C130" s="726">
        <f>SUM(C90:C129)</f>
        <v>632592100.28499985</v>
      </c>
      <c r="D130" s="726">
        <f>SUM(D90:D129)</f>
        <v>776779627</v>
      </c>
    </row>
    <row r="131" spans="1:4" x14ac:dyDescent="0.2">
      <c r="A131" s="231" t="s">
        <v>416</v>
      </c>
    </row>
    <row r="132" spans="1:4" x14ac:dyDescent="0.2">
      <c r="A132" s="232" t="s">
        <v>417</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2022</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rgb="FF92D050"/>
  </sheetPr>
  <dimension ref="A1:T50"/>
  <sheetViews>
    <sheetView zoomScale="90" zoomScaleNormal="90" zoomScaleSheetLayoutView="70" zoomScalePageLayoutView="90" workbookViewId="0">
      <selection activeCell="E42" sqref="E42"/>
    </sheetView>
  </sheetViews>
  <sheetFormatPr baseColWidth="10" defaultColWidth="11.28515625" defaultRowHeight="11.25" x14ac:dyDescent="0.2"/>
  <cols>
    <col min="1" max="1" width="22.28515625" style="125" customWidth="1"/>
    <col min="2" max="3" width="15.7109375" style="125" customWidth="1"/>
    <col min="4" max="5" width="15.7109375" style="140" customWidth="1"/>
    <col min="6" max="8" width="15.7109375" style="125" customWidth="1"/>
    <col min="9" max="14" width="8.7109375" style="125" customWidth="1"/>
    <col min="15" max="16384" width="11.28515625" style="125"/>
  </cols>
  <sheetData>
    <row r="1" spans="1:14" s="122" customFormat="1" ht="14.25" customHeight="1" x14ac:dyDescent="0.2">
      <c r="A1" s="184" t="s">
        <v>421</v>
      </c>
      <c r="B1" s="185"/>
      <c r="C1" s="185"/>
      <c r="D1" s="185"/>
      <c r="E1" s="185"/>
      <c r="F1" s="185"/>
      <c r="G1" s="185"/>
      <c r="H1" s="185"/>
      <c r="I1" s="185"/>
      <c r="J1" s="185"/>
      <c r="K1" s="185"/>
      <c r="L1" s="185"/>
      <c r="M1" s="185"/>
      <c r="N1" s="185"/>
    </row>
    <row r="2" spans="1:14" s="124" customFormat="1" ht="12" thickBot="1" x14ac:dyDescent="0.25">
      <c r="A2" s="120" t="s">
        <v>172</v>
      </c>
      <c r="B2" s="120"/>
      <c r="C2" s="120"/>
      <c r="D2" s="120"/>
      <c r="E2" s="120"/>
      <c r="F2" s="120"/>
      <c r="G2" s="120"/>
      <c r="H2" s="120"/>
      <c r="I2" s="120"/>
      <c r="J2" s="120"/>
      <c r="K2" s="120"/>
      <c r="L2" s="120"/>
      <c r="M2" s="120"/>
      <c r="N2" s="120"/>
    </row>
    <row r="3" spans="1:14" s="126" customFormat="1" ht="12.75" customHeight="1" thickBot="1" x14ac:dyDescent="0.25">
      <c r="A3" s="899" t="s">
        <v>214</v>
      </c>
      <c r="B3" s="897" t="s">
        <v>247</v>
      </c>
      <c r="C3" s="898"/>
      <c r="D3" s="898"/>
      <c r="E3" s="898"/>
      <c r="F3" s="894" t="s">
        <v>248</v>
      </c>
      <c r="G3" s="895"/>
      <c r="H3" s="896"/>
      <c r="I3" s="894" t="s">
        <v>246</v>
      </c>
      <c r="J3" s="895"/>
      <c r="K3" s="895"/>
      <c r="L3" s="895"/>
      <c r="M3" s="895"/>
      <c r="N3" s="896"/>
    </row>
    <row r="4" spans="1:14" s="134" customFormat="1" ht="84.95" customHeight="1" thickBot="1" x14ac:dyDescent="0.25">
      <c r="A4" s="900"/>
      <c r="B4" s="186">
        <v>2020</v>
      </c>
      <c r="C4" s="187">
        <v>2021</v>
      </c>
      <c r="D4" s="187" t="s">
        <v>407</v>
      </c>
      <c r="E4" s="189" t="s">
        <v>422</v>
      </c>
      <c r="F4" s="186">
        <v>2020</v>
      </c>
      <c r="G4" s="187">
        <v>2021</v>
      </c>
      <c r="H4" s="187" t="s">
        <v>407</v>
      </c>
      <c r="I4" s="186">
        <v>2020</v>
      </c>
      <c r="J4" s="187" t="s">
        <v>414</v>
      </c>
      <c r="K4" s="187" t="s">
        <v>407</v>
      </c>
      <c r="L4" s="188" t="s">
        <v>423</v>
      </c>
      <c r="M4" s="188" t="s">
        <v>422</v>
      </c>
      <c r="N4" s="189" t="s">
        <v>424</v>
      </c>
    </row>
    <row r="5" spans="1:14" x14ac:dyDescent="0.2">
      <c r="A5" s="190"/>
      <c r="B5" s="191"/>
      <c r="C5" s="192"/>
      <c r="D5" s="192"/>
      <c r="E5" s="193"/>
      <c r="F5" s="191"/>
      <c r="G5" s="192"/>
      <c r="H5" s="194"/>
      <c r="I5" s="191"/>
      <c r="J5" s="192"/>
      <c r="K5" s="194"/>
      <c r="L5" s="193"/>
      <c r="M5" s="193"/>
      <c r="N5" s="194"/>
    </row>
    <row r="6" spans="1:14" ht="22.5" x14ac:dyDescent="0.2">
      <c r="A6" s="195" t="s">
        <v>245</v>
      </c>
      <c r="B6" s="742"/>
      <c r="C6" s="743"/>
      <c r="D6" s="743"/>
      <c r="E6" s="744"/>
      <c r="F6" s="742"/>
      <c r="G6" s="743"/>
      <c r="H6" s="745"/>
      <c r="I6" s="196"/>
      <c r="J6" s="197"/>
      <c r="K6" s="199"/>
      <c r="L6" s="198"/>
      <c r="M6" s="198"/>
      <c r="N6" s="199"/>
    </row>
    <row r="7" spans="1:14" x14ac:dyDescent="0.2">
      <c r="A7" s="200" t="s">
        <v>215</v>
      </c>
      <c r="B7" s="746"/>
      <c r="C7" s="747"/>
      <c r="D7" s="747"/>
      <c r="E7" s="748"/>
      <c r="F7" s="746"/>
      <c r="G7" s="747"/>
      <c r="H7" s="749"/>
      <c r="I7" s="201"/>
      <c r="J7" s="202"/>
      <c r="K7" s="204"/>
      <c r="L7" s="203"/>
      <c r="M7" s="203"/>
      <c r="N7" s="204"/>
    </row>
    <row r="8" spans="1:14" s="126" customFormat="1" x14ac:dyDescent="0.2">
      <c r="A8" s="205"/>
      <c r="B8" s="746"/>
      <c r="C8" s="747"/>
      <c r="D8" s="747"/>
      <c r="E8" s="748"/>
      <c r="F8" s="746"/>
      <c r="G8" s="747"/>
      <c r="H8" s="749"/>
      <c r="I8" s="201"/>
      <c r="J8" s="202"/>
      <c r="K8" s="204"/>
      <c r="L8" s="203"/>
      <c r="M8" s="203"/>
      <c r="N8" s="204"/>
    </row>
    <row r="9" spans="1:14" x14ac:dyDescent="0.2">
      <c r="A9" s="195" t="s">
        <v>220</v>
      </c>
      <c r="B9" s="746"/>
      <c r="C9" s="747"/>
      <c r="D9" s="747"/>
      <c r="E9" s="748"/>
      <c r="F9" s="746"/>
      <c r="G9" s="747"/>
      <c r="H9" s="749"/>
      <c r="I9" s="201"/>
      <c r="J9" s="202"/>
      <c r="K9" s="204"/>
      <c r="L9" s="203"/>
      <c r="M9" s="203"/>
      <c r="N9" s="204"/>
    </row>
    <row r="10" spans="1:14" x14ac:dyDescent="0.2">
      <c r="A10" s="206" t="s">
        <v>216</v>
      </c>
      <c r="B10" s="746"/>
      <c r="C10" s="747"/>
      <c r="D10" s="747"/>
      <c r="E10" s="748"/>
      <c r="F10" s="746"/>
      <c r="G10" s="747"/>
      <c r="H10" s="749"/>
      <c r="I10" s="658"/>
      <c r="J10" s="659"/>
      <c r="K10" s="660"/>
      <c r="L10" s="661"/>
      <c r="M10" s="661"/>
      <c r="N10" s="660"/>
    </row>
    <row r="11" spans="1:14" x14ac:dyDescent="0.2">
      <c r="A11" s="206" t="s">
        <v>217</v>
      </c>
      <c r="B11" s="746">
        <v>47533197</v>
      </c>
      <c r="C11" s="747">
        <v>55853235</v>
      </c>
      <c r="D11" s="747">
        <f>B11-C11</f>
        <v>-8320038</v>
      </c>
      <c r="E11" s="748">
        <v>54773711</v>
      </c>
      <c r="F11" s="746">
        <v>53104256</v>
      </c>
      <c r="G11" s="747">
        <v>112905018</v>
      </c>
      <c r="H11" s="749">
        <f>F11-G11</f>
        <v>-59800762</v>
      </c>
      <c r="I11" s="658">
        <v>6448</v>
      </c>
      <c r="J11" s="659">
        <v>6500</v>
      </c>
      <c r="K11" s="660">
        <f>J11-I11</f>
        <v>52</v>
      </c>
      <c r="L11" s="661">
        <v>6500</v>
      </c>
      <c r="M11" s="661">
        <v>6700</v>
      </c>
      <c r="N11" s="660">
        <f>M11-L11</f>
        <v>200</v>
      </c>
    </row>
    <row r="12" spans="1:14" x14ac:dyDescent="0.2">
      <c r="A12" s="206" t="s">
        <v>218</v>
      </c>
      <c r="B12" s="746"/>
      <c r="C12" s="747"/>
      <c r="D12" s="747"/>
      <c r="E12" s="748"/>
      <c r="F12" s="746"/>
      <c r="G12" s="747"/>
      <c r="H12" s="749"/>
      <c r="I12" s="658"/>
      <c r="J12" s="659"/>
      <c r="K12" s="660"/>
      <c r="L12" s="661"/>
      <c r="M12" s="661"/>
      <c r="N12" s="660"/>
    </row>
    <row r="13" spans="1:14" x14ac:dyDescent="0.2">
      <c r="A13" s="206" t="s">
        <v>219</v>
      </c>
      <c r="B13" s="746"/>
      <c r="C13" s="747"/>
      <c r="D13" s="747"/>
      <c r="E13" s="748"/>
      <c r="F13" s="746"/>
      <c r="G13" s="747"/>
      <c r="H13" s="749"/>
      <c r="I13" s="658"/>
      <c r="J13" s="659"/>
      <c r="K13" s="660"/>
      <c r="L13" s="661"/>
      <c r="M13" s="661"/>
      <c r="N13" s="660"/>
    </row>
    <row r="14" spans="1:14" x14ac:dyDescent="0.2">
      <c r="A14" s="206"/>
      <c r="B14" s="742"/>
      <c r="C14" s="743"/>
      <c r="D14" s="743"/>
      <c r="E14" s="744"/>
      <c r="F14" s="742"/>
      <c r="G14" s="743"/>
      <c r="H14" s="745"/>
      <c r="I14" s="662"/>
      <c r="J14" s="663"/>
      <c r="K14" s="660"/>
      <c r="L14" s="664"/>
      <c r="M14" s="664"/>
      <c r="N14" s="660"/>
    </row>
    <row r="15" spans="1:14" x14ac:dyDescent="0.2">
      <c r="A15" s="195" t="s">
        <v>239</v>
      </c>
      <c r="B15" s="746"/>
      <c r="C15" s="747"/>
      <c r="D15" s="747"/>
      <c r="E15" s="748"/>
      <c r="F15" s="746"/>
      <c r="G15" s="747"/>
      <c r="H15" s="749"/>
      <c r="I15" s="201"/>
      <c r="J15" s="202"/>
      <c r="K15" s="660"/>
      <c r="L15" s="203"/>
      <c r="M15" s="203"/>
      <c r="N15" s="660"/>
    </row>
    <row r="16" spans="1:14" x14ac:dyDescent="0.2">
      <c r="A16" s="206" t="s">
        <v>221</v>
      </c>
      <c r="B16" s="746">
        <v>61841448</v>
      </c>
      <c r="C16" s="747">
        <v>66768978</v>
      </c>
      <c r="D16" s="747">
        <f>B16-C16</f>
        <v>-4927530</v>
      </c>
      <c r="E16" s="748">
        <v>25464602</v>
      </c>
      <c r="F16" s="746">
        <v>69994334</v>
      </c>
      <c r="G16" s="747">
        <v>140577577</v>
      </c>
      <c r="H16" s="749">
        <f>F16-G16</f>
        <v>-70583243</v>
      </c>
      <c r="I16" s="201">
        <v>14286</v>
      </c>
      <c r="J16" s="202">
        <v>14629</v>
      </c>
      <c r="K16" s="660">
        <f t="shared" ref="K16:K32" si="0">J16-I16</f>
        <v>343</v>
      </c>
      <c r="L16" s="203">
        <v>14629</v>
      </c>
      <c r="M16" s="203">
        <v>14972</v>
      </c>
      <c r="N16" s="660">
        <f t="shared" ref="N16:N32" si="1">M16-L16</f>
        <v>343</v>
      </c>
    </row>
    <row r="17" spans="1:20" x14ac:dyDescent="0.2">
      <c r="A17" s="206" t="s">
        <v>222</v>
      </c>
      <c r="B17" s="746"/>
      <c r="C17" s="747"/>
      <c r="D17" s="747"/>
      <c r="E17" s="748"/>
      <c r="F17" s="746"/>
      <c r="G17" s="747"/>
      <c r="H17" s="749"/>
      <c r="I17" s="201"/>
      <c r="J17" s="202"/>
      <c r="K17" s="660"/>
      <c r="L17" s="203"/>
      <c r="M17" s="203"/>
      <c r="N17" s="660"/>
    </row>
    <row r="18" spans="1:20" x14ac:dyDescent="0.2">
      <c r="A18" s="206" t="s">
        <v>223</v>
      </c>
      <c r="B18" s="746"/>
      <c r="C18" s="747"/>
      <c r="D18" s="747"/>
      <c r="E18" s="748"/>
      <c r="F18" s="746"/>
      <c r="G18" s="747"/>
      <c r="H18" s="749"/>
      <c r="I18" s="201"/>
      <c r="J18" s="202"/>
      <c r="K18" s="660"/>
      <c r="L18" s="203"/>
      <c r="M18" s="203"/>
      <c r="N18" s="660"/>
    </row>
    <row r="19" spans="1:20" x14ac:dyDescent="0.2">
      <c r="A19" s="206" t="s">
        <v>224</v>
      </c>
      <c r="B19" s="746"/>
      <c r="C19" s="747"/>
      <c r="D19" s="747"/>
      <c r="E19" s="748"/>
      <c r="F19" s="746"/>
      <c r="G19" s="747"/>
      <c r="H19" s="749"/>
      <c r="I19" s="201"/>
      <c r="J19" s="202"/>
      <c r="K19" s="660"/>
      <c r="L19" s="203"/>
      <c r="M19" s="203"/>
      <c r="N19" s="660"/>
    </row>
    <row r="20" spans="1:20" ht="22.5" x14ac:dyDescent="0.2">
      <c r="A20" s="206" t="s">
        <v>225</v>
      </c>
      <c r="B20" s="746"/>
      <c r="C20" s="747"/>
      <c r="D20" s="747"/>
      <c r="E20" s="748"/>
      <c r="F20" s="746"/>
      <c r="G20" s="747"/>
      <c r="H20" s="749"/>
      <c r="I20" s="201"/>
      <c r="J20" s="202"/>
      <c r="K20" s="660"/>
      <c r="L20" s="203"/>
      <c r="M20" s="203"/>
      <c r="N20" s="660"/>
    </row>
    <row r="21" spans="1:20" x14ac:dyDescent="0.2">
      <c r="A21" s="207"/>
      <c r="B21" s="746"/>
      <c r="C21" s="747"/>
      <c r="D21" s="747"/>
      <c r="E21" s="748"/>
      <c r="F21" s="746"/>
      <c r="G21" s="747"/>
      <c r="H21" s="749"/>
      <c r="I21" s="201"/>
      <c r="J21" s="202"/>
      <c r="K21" s="660"/>
      <c r="L21" s="661"/>
      <c r="M21" s="661"/>
      <c r="N21" s="660"/>
    </row>
    <row r="22" spans="1:20" x14ac:dyDescent="0.2">
      <c r="A22" s="208" t="s">
        <v>240</v>
      </c>
      <c r="B22" s="746"/>
      <c r="C22" s="747"/>
      <c r="D22" s="747"/>
      <c r="E22" s="748"/>
      <c r="F22" s="746"/>
      <c r="G22" s="747"/>
      <c r="H22" s="749"/>
      <c r="I22" s="201"/>
      <c r="J22" s="659"/>
      <c r="K22" s="660"/>
      <c r="L22" s="661"/>
      <c r="M22" s="661"/>
      <c r="N22" s="660"/>
    </row>
    <row r="23" spans="1:20" x14ac:dyDescent="0.2">
      <c r="A23" s="206" t="s">
        <v>226</v>
      </c>
      <c r="B23" s="746">
        <v>75757514</v>
      </c>
      <c r="C23" s="747">
        <v>82969049</v>
      </c>
      <c r="D23" s="747">
        <f>B23-C23</f>
        <v>-7211535</v>
      </c>
      <c r="E23" s="748">
        <v>87404286</v>
      </c>
      <c r="F23" s="746">
        <v>84653973</v>
      </c>
      <c r="G23" s="747">
        <v>85081317</v>
      </c>
      <c r="H23" s="749">
        <f>F23-G23</f>
        <v>-427344</v>
      </c>
      <c r="I23" s="201">
        <v>26415</v>
      </c>
      <c r="J23" s="659">
        <v>27855</v>
      </c>
      <c r="K23" s="660">
        <f t="shared" si="0"/>
        <v>1440</v>
      </c>
      <c r="L23" s="661">
        <v>27855</v>
      </c>
      <c r="M23" s="661">
        <v>29374</v>
      </c>
      <c r="N23" s="660">
        <f t="shared" si="1"/>
        <v>1519</v>
      </c>
      <c r="R23" s="665"/>
    </row>
    <row r="24" spans="1:20" x14ac:dyDescent="0.2">
      <c r="A24" s="206" t="s">
        <v>227</v>
      </c>
      <c r="B24" s="746"/>
      <c r="C24" s="747"/>
      <c r="D24" s="747"/>
      <c r="E24" s="748"/>
      <c r="F24" s="746"/>
      <c r="G24" s="747"/>
      <c r="H24" s="749"/>
      <c r="I24" s="201"/>
      <c r="J24" s="659"/>
      <c r="K24" s="660"/>
      <c r="L24" s="661"/>
      <c r="M24" s="661"/>
      <c r="N24" s="660"/>
      <c r="R24" s="665"/>
      <c r="S24" s="140"/>
      <c r="T24" s="140"/>
    </row>
    <row r="25" spans="1:20" x14ac:dyDescent="0.2">
      <c r="A25" s="206" t="s">
        <v>228</v>
      </c>
      <c r="B25" s="746"/>
      <c r="C25" s="747"/>
      <c r="D25" s="747"/>
      <c r="E25" s="748"/>
      <c r="F25" s="746"/>
      <c r="G25" s="747"/>
      <c r="H25" s="749"/>
      <c r="I25" s="201"/>
      <c r="J25" s="659"/>
      <c r="K25" s="660"/>
      <c r="L25" s="661"/>
      <c r="M25" s="661"/>
      <c r="N25" s="660"/>
      <c r="R25" s="665"/>
      <c r="S25" s="140"/>
      <c r="T25" s="140"/>
    </row>
    <row r="26" spans="1:20" x14ac:dyDescent="0.2">
      <c r="A26" s="206"/>
      <c r="B26" s="746"/>
      <c r="C26" s="747"/>
      <c r="D26" s="747"/>
      <c r="E26" s="748"/>
      <c r="F26" s="746"/>
      <c r="G26" s="747"/>
      <c r="H26" s="749"/>
      <c r="I26" s="201"/>
      <c r="J26" s="659"/>
      <c r="K26" s="660"/>
      <c r="L26" s="661"/>
      <c r="M26" s="661"/>
      <c r="N26" s="660"/>
      <c r="R26" s="665"/>
      <c r="S26" s="140"/>
      <c r="T26" s="140"/>
    </row>
    <row r="27" spans="1:20" x14ac:dyDescent="0.2">
      <c r="A27" s="208" t="s">
        <v>241</v>
      </c>
      <c r="B27" s="746"/>
      <c r="C27" s="747"/>
      <c r="D27" s="747"/>
      <c r="E27" s="748"/>
      <c r="F27" s="746"/>
      <c r="G27" s="747"/>
      <c r="H27" s="749"/>
      <c r="I27" s="201"/>
      <c r="J27" s="659"/>
      <c r="K27" s="660"/>
      <c r="L27" s="661"/>
      <c r="M27" s="661"/>
      <c r="N27" s="660"/>
      <c r="R27" s="665"/>
      <c r="S27" s="140"/>
      <c r="T27" s="140"/>
    </row>
    <row r="28" spans="1:20" x14ac:dyDescent="0.2">
      <c r="A28" s="206" t="s">
        <v>229</v>
      </c>
      <c r="B28" s="746">
        <v>166395963</v>
      </c>
      <c r="C28" s="747">
        <v>182257273</v>
      </c>
      <c r="D28" s="747">
        <f>B28-C28</f>
        <v>-15861310</v>
      </c>
      <c r="E28" s="748">
        <v>175609412</v>
      </c>
      <c r="F28" s="746">
        <v>189991124</v>
      </c>
      <c r="G28" s="747">
        <v>195685601</v>
      </c>
      <c r="H28" s="749">
        <f>F28-G28</f>
        <v>-5694477</v>
      </c>
      <c r="I28" s="201">
        <v>49714</v>
      </c>
      <c r="J28" s="659">
        <v>51921</v>
      </c>
      <c r="K28" s="660">
        <f t="shared" si="0"/>
        <v>2207</v>
      </c>
      <c r="L28" s="661">
        <v>51921</v>
      </c>
      <c r="M28" s="661">
        <v>54128</v>
      </c>
      <c r="N28" s="660">
        <f t="shared" si="1"/>
        <v>2207</v>
      </c>
      <c r="R28" s="665"/>
      <c r="S28" s="140"/>
      <c r="T28" s="140"/>
    </row>
    <row r="29" spans="1:20" x14ac:dyDescent="0.2">
      <c r="A29" s="206" t="s">
        <v>227</v>
      </c>
      <c r="B29" s="746"/>
      <c r="C29" s="747"/>
      <c r="D29" s="747"/>
      <c r="E29" s="748"/>
      <c r="F29" s="746"/>
      <c r="G29" s="747"/>
      <c r="H29" s="749"/>
      <c r="I29" s="201"/>
      <c r="J29" s="659"/>
      <c r="K29" s="660"/>
      <c r="L29" s="661"/>
      <c r="M29" s="661"/>
      <c r="N29" s="660"/>
      <c r="R29" s="665"/>
      <c r="S29" s="140"/>
      <c r="T29" s="140"/>
    </row>
    <row r="30" spans="1:20" x14ac:dyDescent="0.2">
      <c r="A30" s="206"/>
      <c r="B30" s="746"/>
      <c r="C30" s="747"/>
      <c r="D30" s="747"/>
      <c r="E30" s="748"/>
      <c r="F30" s="746"/>
      <c r="G30" s="747"/>
      <c r="H30" s="749"/>
      <c r="I30" s="201"/>
      <c r="J30" s="659"/>
      <c r="K30" s="660"/>
      <c r="L30" s="661"/>
      <c r="M30" s="661"/>
      <c r="N30" s="660"/>
      <c r="R30" s="665"/>
      <c r="S30" s="140"/>
      <c r="T30" s="140"/>
    </row>
    <row r="31" spans="1:20" x14ac:dyDescent="0.2">
      <c r="A31" s="208" t="s">
        <v>242</v>
      </c>
      <c r="B31" s="746"/>
      <c r="C31" s="747"/>
      <c r="D31" s="747"/>
      <c r="E31" s="748"/>
      <c r="F31" s="746"/>
      <c r="G31" s="747"/>
      <c r="H31" s="749"/>
      <c r="I31" s="201"/>
      <c r="J31" s="659"/>
      <c r="K31" s="660"/>
      <c r="L31" s="661"/>
      <c r="M31" s="661"/>
      <c r="N31" s="660"/>
      <c r="R31" s="665"/>
      <c r="S31" s="140"/>
      <c r="T31" s="140"/>
    </row>
    <row r="32" spans="1:20" x14ac:dyDescent="0.2">
      <c r="A32" s="206" t="s">
        <v>230</v>
      </c>
      <c r="B32" s="746">
        <v>168496248</v>
      </c>
      <c r="C32" s="747">
        <v>179489646</v>
      </c>
      <c r="D32" s="747">
        <f>B32-C32</f>
        <v>-10993398</v>
      </c>
      <c r="E32" s="748">
        <v>188758706</v>
      </c>
      <c r="F32" s="746">
        <v>203925179</v>
      </c>
      <c r="G32" s="747">
        <v>203252975</v>
      </c>
      <c r="H32" s="749">
        <f>F32-G32</f>
        <v>672204</v>
      </c>
      <c r="I32" s="201">
        <v>42407</v>
      </c>
      <c r="J32" s="659">
        <v>43398</v>
      </c>
      <c r="K32" s="660">
        <f t="shared" si="0"/>
        <v>991</v>
      </c>
      <c r="L32" s="661">
        <v>43398</v>
      </c>
      <c r="M32" s="661">
        <v>44389</v>
      </c>
      <c r="N32" s="660">
        <f t="shared" si="1"/>
        <v>991</v>
      </c>
      <c r="R32" s="665"/>
      <c r="S32" s="140"/>
      <c r="T32" s="140"/>
    </row>
    <row r="33" spans="1:14" x14ac:dyDescent="0.2">
      <c r="A33" s="206" t="s">
        <v>228</v>
      </c>
      <c r="B33" s="746"/>
      <c r="C33" s="747"/>
      <c r="D33" s="747"/>
      <c r="E33" s="748"/>
      <c r="F33" s="746"/>
      <c r="G33" s="747"/>
      <c r="H33" s="749"/>
      <c r="I33" s="201"/>
      <c r="J33" s="659"/>
      <c r="K33" s="204"/>
      <c r="L33" s="661"/>
      <c r="M33" s="661"/>
      <c r="N33" s="204"/>
    </row>
    <row r="34" spans="1:14" x14ac:dyDescent="0.2">
      <c r="A34" s="206" t="s">
        <v>231</v>
      </c>
      <c r="B34" s="746"/>
      <c r="C34" s="747"/>
      <c r="D34" s="747"/>
      <c r="E34" s="748"/>
      <c r="F34" s="746"/>
      <c r="G34" s="747"/>
      <c r="H34" s="749"/>
      <c r="I34" s="201"/>
      <c r="J34" s="659"/>
      <c r="K34" s="204"/>
      <c r="L34" s="661"/>
      <c r="M34" s="661"/>
      <c r="N34" s="204"/>
    </row>
    <row r="35" spans="1:14" x14ac:dyDescent="0.2">
      <c r="A35" s="206" t="s">
        <v>232</v>
      </c>
      <c r="B35" s="746"/>
      <c r="C35" s="747"/>
      <c r="D35" s="747"/>
      <c r="E35" s="748"/>
      <c r="F35" s="746"/>
      <c r="G35" s="747"/>
      <c r="H35" s="749"/>
      <c r="I35" s="201"/>
      <c r="J35" s="202"/>
      <c r="K35" s="204"/>
      <c r="L35" s="203"/>
      <c r="M35" s="203"/>
      <c r="N35" s="204"/>
    </row>
    <row r="36" spans="1:14" x14ac:dyDescent="0.2">
      <c r="A36" s="206"/>
      <c r="B36" s="746"/>
      <c r="C36" s="747"/>
      <c r="D36" s="747"/>
      <c r="E36" s="748"/>
      <c r="F36" s="746"/>
      <c r="G36" s="747"/>
      <c r="H36" s="749"/>
      <c r="I36" s="201"/>
      <c r="J36" s="202"/>
      <c r="K36" s="204"/>
      <c r="L36" s="203"/>
      <c r="M36" s="203"/>
      <c r="N36" s="204"/>
    </row>
    <row r="37" spans="1:14" x14ac:dyDescent="0.2">
      <c r="A37" s="208" t="s">
        <v>243</v>
      </c>
      <c r="B37" s="746"/>
      <c r="C37" s="747"/>
      <c r="D37" s="747"/>
      <c r="E37" s="748"/>
      <c r="F37" s="746"/>
      <c r="G37" s="747"/>
      <c r="H37" s="749"/>
      <c r="I37" s="201"/>
      <c r="J37" s="202"/>
      <c r="K37" s="204"/>
      <c r="L37" s="203"/>
      <c r="M37" s="203"/>
      <c r="N37" s="204"/>
    </row>
    <row r="38" spans="1:14" x14ac:dyDescent="0.2">
      <c r="A38" s="206" t="s">
        <v>233</v>
      </c>
      <c r="B38" s="746"/>
      <c r="C38" s="747"/>
      <c r="D38" s="747"/>
      <c r="E38" s="748"/>
      <c r="F38" s="746"/>
      <c r="G38" s="747"/>
      <c r="H38" s="749"/>
      <c r="I38" s="201"/>
      <c r="J38" s="202"/>
      <c r="K38" s="204"/>
      <c r="L38" s="203"/>
      <c r="M38" s="203"/>
      <c r="N38" s="204"/>
    </row>
    <row r="39" spans="1:14" x14ac:dyDescent="0.2">
      <c r="A39" s="206" t="s">
        <v>234</v>
      </c>
      <c r="B39" s="746"/>
      <c r="C39" s="747"/>
      <c r="D39" s="747"/>
      <c r="E39" s="748"/>
      <c r="F39" s="746"/>
      <c r="G39" s="747"/>
      <c r="H39" s="749"/>
      <c r="I39" s="201"/>
      <c r="J39" s="202"/>
      <c r="K39" s="204"/>
      <c r="L39" s="203"/>
      <c r="M39" s="203"/>
      <c r="N39" s="204"/>
    </row>
    <row r="40" spans="1:14" ht="22.5" x14ac:dyDescent="0.2">
      <c r="A40" s="206" t="s">
        <v>235</v>
      </c>
      <c r="B40" s="746"/>
      <c r="C40" s="747"/>
      <c r="D40" s="747"/>
      <c r="E40" s="748"/>
      <c r="F40" s="746"/>
      <c r="G40" s="747"/>
      <c r="H40" s="749"/>
      <c r="I40" s="201"/>
      <c r="J40" s="202"/>
      <c r="K40" s="204"/>
      <c r="L40" s="203"/>
      <c r="M40" s="203"/>
      <c r="N40" s="204"/>
    </row>
    <row r="41" spans="1:14" ht="22.5" x14ac:dyDescent="0.2">
      <c r="A41" s="206" t="s">
        <v>236</v>
      </c>
      <c r="B41" s="746"/>
      <c r="C41" s="747"/>
      <c r="D41" s="747"/>
      <c r="E41" s="748"/>
      <c r="F41" s="746"/>
      <c r="G41" s="747"/>
      <c r="H41" s="749"/>
      <c r="I41" s="201"/>
      <c r="J41" s="202"/>
      <c r="K41" s="204"/>
      <c r="L41" s="203"/>
      <c r="M41" s="203"/>
      <c r="N41" s="204"/>
    </row>
    <row r="42" spans="1:14" x14ac:dyDescent="0.2">
      <c r="A42" s="206"/>
      <c r="B42" s="746"/>
      <c r="C42" s="747"/>
      <c r="D42" s="747"/>
      <c r="E42" s="748"/>
      <c r="F42" s="746"/>
      <c r="G42" s="747"/>
      <c r="H42" s="749"/>
      <c r="I42" s="201"/>
      <c r="J42" s="202"/>
      <c r="K42" s="204"/>
      <c r="L42" s="203"/>
      <c r="M42" s="203"/>
      <c r="N42" s="204"/>
    </row>
    <row r="43" spans="1:14" x14ac:dyDescent="0.2">
      <c r="A43" s="208" t="s">
        <v>244</v>
      </c>
      <c r="B43" s="746"/>
      <c r="C43" s="747"/>
      <c r="D43" s="747"/>
      <c r="E43" s="748"/>
      <c r="F43" s="746"/>
      <c r="G43" s="747"/>
      <c r="H43" s="749"/>
      <c r="I43" s="201"/>
      <c r="J43" s="202"/>
      <c r="K43" s="204"/>
      <c r="L43" s="203"/>
      <c r="M43" s="203"/>
      <c r="N43" s="204"/>
    </row>
    <row r="44" spans="1:14" x14ac:dyDescent="0.2">
      <c r="A44" s="206" t="s">
        <v>237</v>
      </c>
      <c r="B44" s="746"/>
      <c r="C44" s="747"/>
      <c r="D44" s="747"/>
      <c r="E44" s="748"/>
      <c r="F44" s="746"/>
      <c r="G44" s="747"/>
      <c r="H44" s="749"/>
      <c r="I44" s="201"/>
      <c r="J44" s="202"/>
      <c r="K44" s="204"/>
      <c r="L44" s="203"/>
      <c r="M44" s="203"/>
      <c r="N44" s="204"/>
    </row>
    <row r="45" spans="1:14" s="126" customFormat="1" ht="22.5" x14ac:dyDescent="0.2">
      <c r="A45" s="206" t="s">
        <v>238</v>
      </c>
      <c r="B45" s="746"/>
      <c r="C45" s="747"/>
      <c r="D45" s="747"/>
      <c r="E45" s="748"/>
      <c r="F45" s="746"/>
      <c r="G45" s="747"/>
      <c r="H45" s="749"/>
      <c r="I45" s="201"/>
      <c r="J45" s="202"/>
      <c r="K45" s="204"/>
      <c r="L45" s="203"/>
      <c r="M45" s="203"/>
      <c r="N45" s="204"/>
    </row>
    <row r="46" spans="1:14" ht="12" thickBot="1" x14ac:dyDescent="0.25">
      <c r="A46" s="209"/>
      <c r="B46" s="746"/>
      <c r="C46" s="747"/>
      <c r="D46" s="747"/>
      <c r="E46" s="748"/>
      <c r="F46" s="746"/>
      <c r="G46" s="747"/>
      <c r="H46" s="749"/>
      <c r="I46" s="201"/>
      <c r="J46" s="202"/>
      <c r="K46" s="204"/>
      <c r="L46" s="203"/>
      <c r="M46" s="203"/>
      <c r="N46" s="204"/>
    </row>
    <row r="47" spans="1:14" s="124" customFormat="1" ht="12" thickBot="1" x14ac:dyDescent="0.25">
      <c r="A47" s="210" t="s">
        <v>0</v>
      </c>
      <c r="B47" s="750">
        <f>B11+B16+B23+B28+B32</f>
        <v>520024370</v>
      </c>
      <c r="C47" s="750">
        <f t="shared" ref="C47:N47" si="2">C11+C16+C23+C28+C32</f>
        <v>567338181</v>
      </c>
      <c r="D47" s="750">
        <f t="shared" si="2"/>
        <v>-47313811</v>
      </c>
      <c r="E47" s="750">
        <f t="shared" si="2"/>
        <v>532010717</v>
      </c>
      <c r="F47" s="750">
        <f t="shared" si="2"/>
        <v>601668866</v>
      </c>
      <c r="G47" s="750">
        <f t="shared" si="2"/>
        <v>737502488</v>
      </c>
      <c r="H47" s="750">
        <f t="shared" si="2"/>
        <v>-135833622</v>
      </c>
      <c r="I47" s="245">
        <f t="shared" si="2"/>
        <v>139270</v>
      </c>
      <c r="J47" s="245">
        <f t="shared" si="2"/>
        <v>144303</v>
      </c>
      <c r="K47" s="245">
        <f t="shared" si="2"/>
        <v>5033</v>
      </c>
      <c r="L47" s="245">
        <f t="shared" si="2"/>
        <v>144303</v>
      </c>
      <c r="M47" s="245">
        <f t="shared" si="2"/>
        <v>149563</v>
      </c>
      <c r="N47" s="245">
        <f t="shared" si="2"/>
        <v>5260</v>
      </c>
    </row>
    <row r="48" spans="1:14" s="124" customFormat="1" ht="12.75" thickTop="1" thickBot="1" x14ac:dyDescent="0.25">
      <c r="A48" s="211" t="s">
        <v>20</v>
      </c>
      <c r="B48" s="212"/>
      <c r="C48" s="213"/>
      <c r="D48" s="217"/>
      <c r="E48" s="215"/>
      <c r="F48" s="212"/>
      <c r="G48" s="214"/>
      <c r="H48" s="215"/>
      <c r="I48" s="212"/>
      <c r="J48" s="213"/>
      <c r="K48" s="216"/>
      <c r="L48" s="214"/>
      <c r="M48" s="214"/>
      <c r="N48" s="215"/>
    </row>
    <row r="49" spans="1:14" x14ac:dyDescent="0.2">
      <c r="A49" s="55" t="s">
        <v>451</v>
      </c>
      <c r="B49" s="55"/>
      <c r="C49" s="55"/>
      <c r="D49" s="55"/>
      <c r="E49" s="55"/>
      <c r="F49" s="55"/>
      <c r="G49" s="55"/>
      <c r="H49" s="55"/>
      <c r="I49" s="55"/>
      <c r="J49" s="55"/>
      <c r="K49" s="55"/>
      <c r="L49" s="55"/>
      <c r="M49" s="55"/>
      <c r="N49" s="55"/>
    </row>
    <row r="50" spans="1:14" x14ac:dyDescent="0.2">
      <c r="A50" s="55" t="s">
        <v>480</v>
      </c>
      <c r="B50" s="55"/>
      <c r="C50" s="55"/>
      <c r="D50" s="55"/>
      <c r="E50" s="55"/>
      <c r="F50" s="55"/>
      <c r="G50" s="55"/>
      <c r="H50" s="55"/>
      <c r="I50" s="55"/>
      <c r="J50" s="55"/>
      <c r="K50" s="55"/>
      <c r="L50" s="55"/>
      <c r="M50" s="55"/>
      <c r="N50" s="55"/>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scale="70" orientation="portrait"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rgb="FF92D050"/>
  </sheetPr>
  <dimension ref="A1:V25"/>
  <sheetViews>
    <sheetView zoomScaleNormal="100" zoomScaleSheetLayoutView="90" workbookViewId="0">
      <selection activeCell="E42" sqref="E42"/>
    </sheetView>
  </sheetViews>
  <sheetFormatPr baseColWidth="10" defaultColWidth="11.28515625" defaultRowHeight="11.25" x14ac:dyDescent="0.2"/>
  <cols>
    <col min="1" max="1" width="33.85546875" style="140" customWidth="1"/>
    <col min="2" max="2" width="9.7109375" style="140" customWidth="1"/>
    <col min="3" max="3" width="14.42578125" style="140" bestFit="1" customWidth="1"/>
    <col min="4" max="4" width="13.42578125" style="140" bestFit="1" customWidth="1"/>
    <col min="5" max="5" width="15.85546875" style="140" customWidth="1"/>
    <col min="6" max="6" width="7" style="140" customWidth="1"/>
    <col min="7" max="7" width="12.85546875" style="140" customWidth="1"/>
    <col min="8" max="8" width="14.42578125" style="140" bestFit="1" customWidth="1"/>
    <col min="9" max="10" width="7" style="140" customWidth="1"/>
    <col min="11" max="11" width="14.42578125" style="140" bestFit="1" customWidth="1"/>
    <col min="12" max="12" width="7" style="140" customWidth="1"/>
    <col min="13" max="13" width="14.42578125" style="140" bestFit="1" customWidth="1"/>
    <col min="14" max="14" width="7" style="140" customWidth="1"/>
    <col min="15" max="15" width="11" style="140" customWidth="1"/>
    <col min="16" max="16" width="14.42578125" style="140" bestFit="1" customWidth="1"/>
    <col min="17" max="17" width="7" style="140" customWidth="1"/>
    <col min="18" max="16384" width="11.28515625" style="140"/>
  </cols>
  <sheetData>
    <row r="1" spans="1:22" s="124" customFormat="1" x14ac:dyDescent="0.2">
      <c r="A1" s="184" t="s">
        <v>425</v>
      </c>
      <c r="B1" s="182"/>
      <c r="C1" s="182"/>
      <c r="D1" s="182"/>
      <c r="E1" s="127"/>
    </row>
    <row r="2" spans="1:22" s="124" customFormat="1" ht="12" thickBot="1" x14ac:dyDescent="0.25">
      <c r="A2" s="120" t="s">
        <v>366</v>
      </c>
      <c r="B2" s="120"/>
      <c r="C2" s="120"/>
      <c r="D2" s="120"/>
      <c r="E2" s="123"/>
      <c r="F2" s="123"/>
      <c r="G2" s="123"/>
      <c r="H2" s="123"/>
      <c r="I2" s="123"/>
      <c r="J2" s="123"/>
      <c r="K2" s="123"/>
      <c r="L2" s="123"/>
      <c r="M2" s="123"/>
      <c r="N2" s="123"/>
      <c r="O2" s="123"/>
      <c r="P2" s="123"/>
      <c r="Q2" s="123"/>
      <c r="R2" s="123"/>
      <c r="S2" s="123"/>
      <c r="T2" s="123"/>
      <c r="U2" s="123"/>
      <c r="V2" s="123"/>
    </row>
    <row r="3" spans="1:22" ht="12" thickBot="1" x14ac:dyDescent="0.25">
      <c r="A3" s="905" t="s">
        <v>1</v>
      </c>
      <c r="B3" s="903" t="s">
        <v>426</v>
      </c>
      <c r="C3" s="904"/>
      <c r="D3" s="904"/>
      <c r="E3" s="904"/>
      <c r="F3" s="904"/>
      <c r="G3" s="904"/>
      <c r="H3" s="902"/>
      <c r="I3" s="901" t="s">
        <v>427</v>
      </c>
      <c r="J3" s="904"/>
      <c r="K3" s="904"/>
      <c r="L3" s="904"/>
      <c r="M3" s="902"/>
      <c r="N3" s="901" t="s">
        <v>428</v>
      </c>
      <c r="O3" s="902"/>
      <c r="P3" s="901" t="s">
        <v>0</v>
      </c>
      <c r="Q3" s="902"/>
    </row>
    <row r="4" spans="1:22" s="135" customFormat="1" ht="80.25" customHeight="1" thickBot="1" x14ac:dyDescent="0.25">
      <c r="A4" s="900"/>
      <c r="B4" s="736" t="s">
        <v>306</v>
      </c>
      <c r="C4" s="737" t="s">
        <v>307</v>
      </c>
      <c r="D4" s="736" t="s">
        <v>308</v>
      </c>
      <c r="E4" s="736" t="s">
        <v>309</v>
      </c>
      <c r="F4" s="736" t="s">
        <v>310</v>
      </c>
      <c r="G4" s="189" t="s">
        <v>311</v>
      </c>
      <c r="H4" s="189" t="s">
        <v>312</v>
      </c>
      <c r="I4" s="736" t="s">
        <v>313</v>
      </c>
      <c r="J4" s="189" t="s">
        <v>311</v>
      </c>
      <c r="K4" s="189" t="s">
        <v>314</v>
      </c>
      <c r="L4" s="189" t="s">
        <v>315</v>
      </c>
      <c r="M4" s="189" t="s">
        <v>316</v>
      </c>
      <c r="N4" s="189" t="s">
        <v>317</v>
      </c>
      <c r="O4" s="737" t="s">
        <v>318</v>
      </c>
      <c r="P4" s="736" t="s">
        <v>19</v>
      </c>
      <c r="Q4" s="189" t="s">
        <v>21</v>
      </c>
    </row>
    <row r="5" spans="1:22" x14ac:dyDescent="0.2">
      <c r="A5" s="738"/>
      <c r="B5" s="751"/>
      <c r="C5" s="752"/>
      <c r="D5" s="751"/>
      <c r="E5" s="749"/>
      <c r="F5" s="749"/>
      <c r="G5" s="749"/>
      <c r="H5" s="749"/>
      <c r="I5" s="749"/>
      <c r="J5" s="749"/>
      <c r="K5" s="749"/>
      <c r="L5" s="749"/>
      <c r="M5" s="749"/>
      <c r="N5" s="749"/>
      <c r="O5" s="749"/>
      <c r="P5" s="752"/>
      <c r="Q5" s="751"/>
    </row>
    <row r="6" spans="1:22" x14ac:dyDescent="0.2">
      <c r="A6" s="738" t="s">
        <v>47</v>
      </c>
      <c r="B6" s="751"/>
      <c r="C6" s="752">
        <v>629571953</v>
      </c>
      <c r="D6" s="751">
        <v>32238440</v>
      </c>
      <c r="E6" s="749">
        <v>95556173</v>
      </c>
      <c r="F6" s="749"/>
      <c r="G6" s="749">
        <v>826425</v>
      </c>
      <c r="H6" s="749">
        <f>SUM(B6:G6)</f>
        <v>758192991</v>
      </c>
      <c r="I6" s="749"/>
      <c r="J6" s="749"/>
      <c r="K6" s="749">
        <v>114705812</v>
      </c>
      <c r="L6" s="749"/>
      <c r="M6" s="749">
        <f>SUM(K6:L6)</f>
        <v>114705812</v>
      </c>
      <c r="N6" s="749"/>
      <c r="O6" s="749"/>
      <c r="P6" s="752">
        <f>+H6+M6+O6</f>
        <v>872898803</v>
      </c>
      <c r="Q6" s="751"/>
    </row>
    <row r="7" spans="1:22" x14ac:dyDescent="0.2">
      <c r="A7" s="738"/>
      <c r="B7" s="751"/>
      <c r="C7" s="752"/>
      <c r="D7" s="751"/>
      <c r="E7" s="749"/>
      <c r="F7" s="749"/>
      <c r="G7" s="749"/>
      <c r="H7" s="749"/>
      <c r="I7" s="749"/>
      <c r="J7" s="749"/>
      <c r="K7" s="749"/>
      <c r="L7" s="749"/>
      <c r="M7" s="749"/>
      <c r="N7" s="749"/>
      <c r="O7" s="749"/>
      <c r="P7" s="752"/>
      <c r="Q7" s="751"/>
    </row>
    <row r="8" spans="1:22" x14ac:dyDescent="0.2">
      <c r="A8" s="738" t="s">
        <v>48</v>
      </c>
      <c r="B8" s="751"/>
      <c r="C8" s="752"/>
      <c r="D8" s="751"/>
      <c r="E8" s="749">
        <v>5219186</v>
      </c>
      <c r="F8" s="749"/>
      <c r="G8" s="749"/>
      <c r="H8" s="749">
        <f>SUM(B8:G8)</f>
        <v>5219186</v>
      </c>
      <c r="I8" s="749"/>
      <c r="J8" s="749"/>
      <c r="K8" s="749"/>
      <c r="L8" s="749"/>
      <c r="M8" s="749"/>
      <c r="N8" s="749"/>
      <c r="O8" s="749"/>
      <c r="P8" s="752"/>
      <c r="Q8" s="751"/>
    </row>
    <row r="9" spans="1:22" x14ac:dyDescent="0.2">
      <c r="A9" s="738"/>
      <c r="B9" s="751"/>
      <c r="C9" s="752"/>
      <c r="D9" s="751"/>
      <c r="E9" s="749"/>
      <c r="F9" s="749"/>
      <c r="G9" s="749"/>
      <c r="H9" s="749"/>
      <c r="I9" s="749"/>
      <c r="J9" s="749"/>
      <c r="K9" s="749"/>
      <c r="L9" s="749"/>
      <c r="M9" s="749"/>
      <c r="N9" s="749"/>
      <c r="O9" s="749"/>
      <c r="P9" s="752"/>
      <c r="Q9" s="751"/>
    </row>
    <row r="10" spans="1:22" x14ac:dyDescent="0.2">
      <c r="A10" s="738" t="s">
        <v>49</v>
      </c>
      <c r="B10" s="751"/>
      <c r="C10" s="752"/>
      <c r="D10" s="751"/>
      <c r="E10" s="749">
        <v>10937070</v>
      </c>
      <c r="F10" s="749"/>
      <c r="G10" s="749"/>
      <c r="H10" s="749">
        <f>SUM(B10:G10)</f>
        <v>10937070</v>
      </c>
      <c r="I10" s="749"/>
      <c r="J10" s="749"/>
      <c r="K10" s="749"/>
      <c r="L10" s="749"/>
      <c r="M10" s="749"/>
      <c r="N10" s="749"/>
      <c r="O10" s="749"/>
      <c r="P10" s="752"/>
      <c r="Q10" s="751"/>
    </row>
    <row r="11" spans="1:22" x14ac:dyDescent="0.2">
      <c r="A11" s="738" t="s">
        <v>99</v>
      </c>
      <c r="B11" s="751"/>
      <c r="C11" s="752"/>
      <c r="D11" s="751"/>
      <c r="E11" s="749"/>
      <c r="F11" s="749"/>
      <c r="G11" s="749"/>
      <c r="H11" s="749"/>
      <c r="I11" s="749"/>
      <c r="J11" s="749"/>
      <c r="K11" s="749"/>
      <c r="L11" s="749"/>
      <c r="M11" s="749"/>
      <c r="N11" s="749"/>
      <c r="O11" s="749"/>
      <c r="P11" s="752"/>
      <c r="Q11" s="751"/>
    </row>
    <row r="12" spans="1:22" x14ac:dyDescent="0.2">
      <c r="A12" s="739"/>
      <c r="B12" s="751"/>
      <c r="C12" s="753"/>
      <c r="D12" s="754"/>
      <c r="E12" s="755"/>
      <c r="F12" s="755"/>
      <c r="G12" s="749"/>
      <c r="H12" s="749"/>
      <c r="I12" s="749"/>
      <c r="J12" s="749"/>
      <c r="K12" s="749"/>
      <c r="L12" s="749"/>
      <c r="M12" s="749"/>
      <c r="N12" s="749"/>
      <c r="O12" s="749"/>
      <c r="P12" s="752"/>
      <c r="Q12" s="751"/>
    </row>
    <row r="13" spans="1:22" x14ac:dyDescent="0.2">
      <c r="A13" s="738" t="s">
        <v>50</v>
      </c>
      <c r="B13" s="751"/>
      <c r="C13" s="752"/>
      <c r="D13" s="751"/>
      <c r="E13" s="749"/>
      <c r="F13" s="749"/>
      <c r="G13" s="749"/>
      <c r="H13" s="749"/>
      <c r="I13" s="749"/>
      <c r="J13" s="749"/>
      <c r="K13" s="749"/>
      <c r="L13" s="749"/>
      <c r="M13" s="749"/>
      <c r="N13" s="749"/>
      <c r="O13" s="749"/>
      <c r="P13" s="752"/>
      <c r="Q13" s="751"/>
    </row>
    <row r="14" spans="1:22" x14ac:dyDescent="0.2">
      <c r="A14" s="738"/>
      <c r="B14" s="751"/>
      <c r="C14" s="752"/>
      <c r="D14" s="751"/>
      <c r="E14" s="749"/>
      <c r="F14" s="749"/>
      <c r="G14" s="749"/>
      <c r="H14" s="749"/>
      <c r="I14" s="749"/>
      <c r="J14" s="749"/>
      <c r="K14" s="749"/>
      <c r="L14" s="749"/>
      <c r="M14" s="749"/>
      <c r="N14" s="749"/>
      <c r="O14" s="749"/>
      <c r="P14" s="752"/>
      <c r="Q14" s="751"/>
    </row>
    <row r="15" spans="1:22" x14ac:dyDescent="0.2">
      <c r="A15" s="738" t="s">
        <v>51</v>
      </c>
      <c r="B15" s="751"/>
      <c r="C15" s="752"/>
      <c r="D15" s="751"/>
      <c r="E15" s="749">
        <v>6783962</v>
      </c>
      <c r="F15" s="749"/>
      <c r="G15" s="749"/>
      <c r="H15" s="749">
        <f>SUM(B15:G15)</f>
        <v>6783962</v>
      </c>
      <c r="I15" s="749"/>
      <c r="J15" s="749"/>
      <c r="K15" s="749">
        <v>12324173</v>
      </c>
      <c r="L15" s="749"/>
      <c r="M15" s="749">
        <f>SUM(K15:L15)</f>
        <v>12324173</v>
      </c>
      <c r="N15" s="749"/>
      <c r="O15" s="749"/>
      <c r="P15" s="752">
        <f>+H15+M15+O15</f>
        <v>19108135</v>
      </c>
      <c r="Q15" s="751"/>
    </row>
    <row r="16" spans="1:22" x14ac:dyDescent="0.2">
      <c r="A16" s="738"/>
      <c r="B16" s="751"/>
      <c r="C16" s="752"/>
      <c r="D16" s="751"/>
      <c r="E16" s="749"/>
      <c r="F16" s="749"/>
      <c r="G16" s="749"/>
      <c r="H16" s="749"/>
      <c r="I16" s="749"/>
      <c r="J16" s="749"/>
      <c r="K16" s="749"/>
      <c r="L16" s="749"/>
      <c r="M16" s="749"/>
      <c r="N16" s="749"/>
      <c r="O16" s="749"/>
      <c r="P16" s="752"/>
      <c r="Q16" s="751"/>
    </row>
    <row r="17" spans="1:17" x14ac:dyDescent="0.2">
      <c r="A17" s="738" t="s">
        <v>55</v>
      </c>
      <c r="B17" s="751"/>
      <c r="C17" s="752"/>
      <c r="D17" s="751"/>
      <c r="E17" s="749"/>
      <c r="F17" s="749"/>
      <c r="G17" s="749"/>
      <c r="H17" s="749"/>
      <c r="I17" s="749"/>
      <c r="J17" s="749"/>
      <c r="K17" s="749"/>
      <c r="L17" s="749"/>
      <c r="M17" s="749"/>
      <c r="N17" s="749"/>
      <c r="O17" s="749"/>
      <c r="P17" s="752"/>
      <c r="Q17" s="751"/>
    </row>
    <row r="18" spans="1:17" x14ac:dyDescent="0.2">
      <c r="A18" s="738" t="s">
        <v>56</v>
      </c>
      <c r="B18" s="751"/>
      <c r="C18" s="752"/>
      <c r="D18" s="751"/>
      <c r="E18" s="749"/>
      <c r="F18" s="749"/>
      <c r="G18" s="749"/>
      <c r="H18" s="749"/>
      <c r="I18" s="749"/>
      <c r="J18" s="749"/>
      <c r="K18" s="749"/>
      <c r="L18" s="749"/>
      <c r="M18" s="749"/>
      <c r="N18" s="749"/>
      <c r="O18" s="749"/>
      <c r="P18" s="752"/>
      <c r="Q18" s="751"/>
    </row>
    <row r="19" spans="1:17" x14ac:dyDescent="0.2">
      <c r="A19" s="738" t="s">
        <v>52</v>
      </c>
      <c r="B19" s="751"/>
      <c r="C19" s="752"/>
      <c r="D19" s="751"/>
      <c r="E19" s="749"/>
      <c r="F19" s="749"/>
      <c r="G19" s="749"/>
      <c r="H19" s="749"/>
      <c r="I19" s="749"/>
      <c r="J19" s="749"/>
      <c r="K19" s="749"/>
      <c r="L19" s="749"/>
      <c r="M19" s="749"/>
      <c r="N19" s="749"/>
      <c r="O19" s="749"/>
      <c r="P19" s="752"/>
      <c r="Q19" s="751"/>
    </row>
    <row r="20" spans="1:17" x14ac:dyDescent="0.2">
      <c r="A20" s="738" t="s">
        <v>53</v>
      </c>
      <c r="B20" s="751"/>
      <c r="C20" s="752"/>
      <c r="D20" s="751"/>
      <c r="E20" s="749"/>
      <c r="F20" s="749"/>
      <c r="G20" s="749"/>
      <c r="H20" s="749"/>
      <c r="I20" s="749"/>
      <c r="J20" s="749"/>
      <c r="K20" s="749"/>
      <c r="L20" s="749"/>
      <c r="M20" s="749"/>
      <c r="N20" s="749"/>
      <c r="O20" s="749"/>
      <c r="P20" s="752"/>
      <c r="Q20" s="751"/>
    </row>
    <row r="21" spans="1:17" x14ac:dyDescent="0.2">
      <c r="A21" s="738" t="s">
        <v>54</v>
      </c>
      <c r="B21" s="751"/>
      <c r="C21" s="752"/>
      <c r="D21" s="751"/>
      <c r="E21" s="749"/>
      <c r="F21" s="749"/>
      <c r="G21" s="749"/>
      <c r="H21" s="749"/>
      <c r="I21" s="749"/>
      <c r="J21" s="749"/>
      <c r="K21" s="749"/>
      <c r="L21" s="749"/>
      <c r="M21" s="749"/>
      <c r="N21" s="749"/>
      <c r="O21" s="749"/>
      <c r="P21" s="752"/>
      <c r="Q21" s="751"/>
    </row>
    <row r="22" spans="1:17" x14ac:dyDescent="0.2">
      <c r="A22" s="738" t="s">
        <v>90</v>
      </c>
      <c r="B22" s="751"/>
      <c r="C22" s="752"/>
      <c r="D22" s="751"/>
      <c r="E22" s="749"/>
      <c r="F22" s="749"/>
      <c r="G22" s="749"/>
      <c r="H22" s="749"/>
      <c r="I22" s="749"/>
      <c r="J22" s="749"/>
      <c r="K22" s="749"/>
      <c r="L22" s="749"/>
      <c r="M22" s="749"/>
      <c r="N22" s="749"/>
      <c r="O22" s="749"/>
      <c r="P22" s="752"/>
      <c r="Q22" s="751"/>
    </row>
    <row r="23" spans="1:17" ht="12" thickBot="1" x14ac:dyDescent="0.25">
      <c r="A23" s="740"/>
      <c r="B23" s="756"/>
      <c r="C23" s="752"/>
      <c r="D23" s="751"/>
      <c r="E23" s="749"/>
      <c r="F23" s="749"/>
      <c r="G23" s="749"/>
      <c r="H23" s="749"/>
      <c r="I23" s="749"/>
      <c r="J23" s="749"/>
      <c r="K23" s="749"/>
      <c r="L23" s="749"/>
      <c r="M23" s="749"/>
      <c r="N23" s="749"/>
      <c r="O23" s="749"/>
      <c r="P23" s="752"/>
      <c r="Q23" s="751"/>
    </row>
    <row r="24" spans="1:17" ht="12" thickBot="1" x14ac:dyDescent="0.25">
      <c r="A24" s="741" t="s">
        <v>0</v>
      </c>
      <c r="B24" s="757"/>
      <c r="C24" s="757">
        <f>SUM(C6:C23)</f>
        <v>629571953</v>
      </c>
      <c r="D24" s="757">
        <f t="shared" ref="D24:Q24" si="0">SUM(D6:D23)</f>
        <v>32238440</v>
      </c>
      <c r="E24" s="757">
        <f t="shared" si="0"/>
        <v>118496391</v>
      </c>
      <c r="F24" s="757">
        <f t="shared" si="0"/>
        <v>0</v>
      </c>
      <c r="G24" s="757">
        <f t="shared" si="0"/>
        <v>826425</v>
      </c>
      <c r="H24" s="757">
        <f t="shared" si="0"/>
        <v>781133209</v>
      </c>
      <c r="I24" s="757">
        <f t="shared" si="0"/>
        <v>0</v>
      </c>
      <c r="J24" s="757">
        <f t="shared" si="0"/>
        <v>0</v>
      </c>
      <c r="K24" s="757">
        <f t="shared" si="0"/>
        <v>127029985</v>
      </c>
      <c r="L24" s="757">
        <f t="shared" si="0"/>
        <v>0</v>
      </c>
      <c r="M24" s="757">
        <f t="shared" si="0"/>
        <v>127029985</v>
      </c>
      <c r="N24" s="757">
        <f t="shared" si="0"/>
        <v>0</v>
      </c>
      <c r="O24" s="757">
        <f t="shared" si="0"/>
        <v>0</v>
      </c>
      <c r="P24" s="757">
        <f t="shared" si="0"/>
        <v>892006938</v>
      </c>
      <c r="Q24" s="757">
        <f t="shared" si="0"/>
        <v>0</v>
      </c>
    </row>
    <row r="25" spans="1:17" x14ac:dyDescent="0.2">
      <c r="A25" s="130"/>
      <c r="B25" s="136"/>
      <c r="C25" s="136"/>
      <c r="D25" s="136"/>
      <c r="E25" s="136"/>
      <c r="F25" s="136"/>
      <c r="G25" s="136"/>
      <c r="H25" s="136"/>
      <c r="I25" s="136"/>
      <c r="J25" s="136"/>
      <c r="K25" s="136"/>
      <c r="L25" s="136"/>
      <c r="M25" s="136"/>
      <c r="N25" s="136"/>
      <c r="O25" s="136"/>
      <c r="P25" s="136"/>
      <c r="Q25" s="136"/>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rgb="FF92D050"/>
    <pageSetUpPr fitToPage="1"/>
  </sheetPr>
  <dimension ref="A1:V110"/>
  <sheetViews>
    <sheetView tabSelected="1" zoomScale="90" zoomScaleNormal="90" zoomScaleSheetLayoutView="70" zoomScalePageLayoutView="90" workbookViewId="0">
      <selection activeCell="H87" sqref="H87"/>
    </sheetView>
  </sheetViews>
  <sheetFormatPr baseColWidth="10" defaultColWidth="11.42578125" defaultRowHeight="12" x14ac:dyDescent="0.2"/>
  <cols>
    <col min="1" max="1" width="25" style="109" customWidth="1"/>
    <col min="2" max="2" width="16.28515625" style="109" bestFit="1" customWidth="1"/>
    <col min="3" max="3" width="13.7109375" style="109" customWidth="1"/>
    <col min="4" max="4" width="13" style="109" customWidth="1"/>
    <col min="5" max="5" width="13.7109375" style="109" customWidth="1"/>
    <col min="6" max="6" width="12.5703125" style="109" customWidth="1"/>
    <col min="7" max="8" width="8.7109375" style="109" customWidth="1"/>
    <col min="9" max="9" width="15.7109375" style="109" customWidth="1"/>
    <col min="10" max="11" width="8.7109375" style="109" customWidth="1"/>
    <col min="12" max="12" width="12.42578125" style="109" customWidth="1"/>
    <col min="13" max="13" width="8.7109375" style="109" customWidth="1"/>
    <col min="14" max="14" width="15.42578125" style="109" customWidth="1"/>
    <col min="15" max="15" width="13.7109375" style="109" customWidth="1"/>
    <col min="16" max="16" width="12.85546875" style="109" customWidth="1"/>
    <col min="17" max="17" width="15" style="109" customWidth="1"/>
    <col min="18" max="18" width="8.7109375" style="109" customWidth="1"/>
    <col min="19" max="19" width="11.42578125" style="109"/>
    <col min="20" max="20" width="14.42578125" style="109" customWidth="1"/>
    <col min="21" max="16384" width="11.42578125" style="109"/>
  </cols>
  <sheetData>
    <row r="1" spans="1:22" s="5" customFormat="1" x14ac:dyDescent="0.2">
      <c r="A1" s="118" t="s">
        <v>429</v>
      </c>
      <c r="B1" s="6"/>
      <c r="C1" s="6"/>
      <c r="D1" s="6"/>
      <c r="E1" s="6"/>
      <c r="F1" s="6"/>
      <c r="G1" s="6"/>
      <c r="H1" s="6"/>
      <c r="I1" s="6"/>
      <c r="J1" s="6"/>
      <c r="K1" s="6"/>
      <c r="L1" s="6"/>
      <c r="M1" s="6"/>
      <c r="N1" s="6"/>
      <c r="O1" s="6"/>
      <c r="P1" s="6"/>
      <c r="Q1" s="6"/>
      <c r="R1" s="6"/>
    </row>
    <row r="2" spans="1:22" s="5" customFormat="1" ht="12.75" thickBot="1" x14ac:dyDescent="0.25">
      <c r="A2" s="120" t="s">
        <v>366</v>
      </c>
      <c r="B2" s="110"/>
      <c r="C2" s="110"/>
      <c r="D2" s="110"/>
      <c r="E2" s="110"/>
      <c r="F2" s="110"/>
      <c r="G2" s="110"/>
      <c r="H2" s="110"/>
      <c r="I2" s="110"/>
      <c r="J2" s="110"/>
      <c r="K2" s="110"/>
      <c r="L2" s="110"/>
      <c r="M2" s="110"/>
      <c r="N2" s="110"/>
      <c r="O2" s="110"/>
      <c r="P2" s="110"/>
      <c r="Q2" s="110"/>
      <c r="R2" s="110"/>
      <c r="S2" s="110"/>
      <c r="T2" s="110"/>
      <c r="U2" s="110"/>
      <c r="V2" s="110"/>
    </row>
    <row r="3" spans="1:22" ht="27" customHeight="1" x14ac:dyDescent="0.2">
      <c r="A3" s="908" t="s">
        <v>131</v>
      </c>
      <c r="B3" s="915" t="s">
        <v>132</v>
      </c>
      <c r="C3" s="910" t="s">
        <v>22</v>
      </c>
      <c r="D3" s="911"/>
      <c r="E3" s="911"/>
      <c r="F3" s="911"/>
      <c r="G3" s="911"/>
      <c r="H3" s="911"/>
      <c r="I3" s="912"/>
      <c r="J3" s="913" t="s">
        <v>112</v>
      </c>
      <c r="K3" s="906"/>
      <c r="L3" s="906"/>
      <c r="M3" s="906"/>
      <c r="N3" s="907"/>
      <c r="O3" s="914" t="s">
        <v>100</v>
      </c>
      <c r="P3" s="906"/>
      <c r="Q3" s="906" t="s">
        <v>0</v>
      </c>
      <c r="R3" s="907"/>
    </row>
    <row r="4" spans="1:22" ht="112.5" customHeight="1" thickBot="1" x14ac:dyDescent="0.25">
      <c r="A4" s="909"/>
      <c r="B4" s="916"/>
      <c r="C4" s="141" t="s">
        <v>250</v>
      </c>
      <c r="D4" s="142" t="s">
        <v>251</v>
      </c>
      <c r="E4" s="142" t="s">
        <v>252</v>
      </c>
      <c r="F4" s="142" t="s">
        <v>253</v>
      </c>
      <c r="G4" s="142" t="s">
        <v>254</v>
      </c>
      <c r="H4" s="142" t="s">
        <v>255</v>
      </c>
      <c r="I4" s="143" t="s">
        <v>109</v>
      </c>
      <c r="J4" s="141" t="s">
        <v>254</v>
      </c>
      <c r="K4" s="142" t="s">
        <v>255</v>
      </c>
      <c r="L4" s="142" t="s">
        <v>256</v>
      </c>
      <c r="M4" s="142" t="s">
        <v>257</v>
      </c>
      <c r="N4" s="143" t="s">
        <v>110</v>
      </c>
      <c r="O4" s="144" t="s">
        <v>258</v>
      </c>
      <c r="P4" s="142" t="s">
        <v>111</v>
      </c>
      <c r="Q4" s="145" t="s">
        <v>43</v>
      </c>
      <c r="R4" s="146" t="s">
        <v>98</v>
      </c>
    </row>
    <row r="5" spans="1:22" x14ac:dyDescent="0.2">
      <c r="A5" s="18" t="s">
        <v>133</v>
      </c>
      <c r="B5" s="38">
        <v>2020</v>
      </c>
      <c r="C5" s="256"/>
      <c r="D5" s="257"/>
      <c r="E5" s="257"/>
      <c r="F5" s="257"/>
      <c r="G5" s="257"/>
      <c r="H5" s="257"/>
      <c r="I5" s="63"/>
      <c r="J5" s="64"/>
      <c r="K5" s="62"/>
      <c r="L5" s="62"/>
      <c r="M5" s="62"/>
      <c r="N5" s="63"/>
      <c r="O5" s="61"/>
      <c r="P5" s="62"/>
      <c r="Q5" s="62"/>
      <c r="R5" s="63"/>
    </row>
    <row r="6" spans="1:22" x14ac:dyDescent="0.2">
      <c r="A6" s="19"/>
      <c r="B6" s="4">
        <v>2021</v>
      </c>
      <c r="C6" s="258"/>
      <c r="D6" s="259"/>
      <c r="E6" s="259"/>
      <c r="F6" s="259"/>
      <c r="G6" s="259"/>
      <c r="H6" s="259"/>
      <c r="I6" s="260"/>
      <c r="J6" s="65"/>
      <c r="K6" s="66"/>
      <c r="L6" s="66"/>
      <c r="M6" s="66"/>
      <c r="N6" s="67"/>
      <c r="O6" s="68"/>
      <c r="P6" s="66"/>
      <c r="Q6" s="66"/>
      <c r="R6" s="67"/>
    </row>
    <row r="7" spans="1:22" x14ac:dyDescent="0.2">
      <c r="A7" s="19"/>
      <c r="B7" s="14">
        <v>2022</v>
      </c>
      <c r="C7" s="261"/>
      <c r="D7" s="262"/>
      <c r="E7" s="262"/>
      <c r="F7" s="262"/>
      <c r="G7" s="262"/>
      <c r="H7" s="262"/>
      <c r="I7" s="71"/>
      <c r="J7" s="69"/>
      <c r="K7" s="70"/>
      <c r="L7" s="70"/>
      <c r="M7" s="70"/>
      <c r="N7" s="71"/>
      <c r="O7" s="72"/>
      <c r="P7" s="70"/>
      <c r="Q7" s="70"/>
      <c r="R7" s="71"/>
    </row>
    <row r="8" spans="1:22" ht="12.75" thickBot="1" x14ac:dyDescent="0.25">
      <c r="A8" s="48"/>
      <c r="B8" s="60" t="s">
        <v>430</v>
      </c>
      <c r="C8" s="73"/>
      <c r="D8" s="74"/>
      <c r="E8" s="74"/>
      <c r="F8" s="74"/>
      <c r="G8" s="74"/>
      <c r="H8" s="74"/>
      <c r="I8" s="75"/>
      <c r="J8" s="73"/>
      <c r="K8" s="74"/>
      <c r="L8" s="74"/>
      <c r="M8" s="74"/>
      <c r="N8" s="75"/>
      <c r="O8" s="76"/>
      <c r="P8" s="74"/>
      <c r="Q8" s="74"/>
      <c r="R8" s="75"/>
    </row>
    <row r="9" spans="1:22" x14ac:dyDescent="0.2">
      <c r="A9" s="4" t="s">
        <v>134</v>
      </c>
      <c r="B9" s="38">
        <v>2020</v>
      </c>
      <c r="C9" s="77"/>
      <c r="D9" s="78"/>
      <c r="E9" s="78"/>
      <c r="F9" s="78"/>
      <c r="G9" s="78"/>
      <c r="H9" s="78"/>
      <c r="I9" s="79"/>
      <c r="J9" s="77"/>
      <c r="K9" s="78"/>
      <c r="L9" s="78"/>
      <c r="M9" s="78"/>
      <c r="N9" s="79"/>
      <c r="O9" s="80"/>
      <c r="P9" s="78"/>
      <c r="Q9" s="78"/>
      <c r="R9" s="79"/>
    </row>
    <row r="10" spans="1:22" x14ac:dyDescent="0.2">
      <c r="A10" s="19"/>
      <c r="B10" s="14">
        <v>2021</v>
      </c>
      <c r="C10" s="65"/>
      <c r="D10" s="66"/>
      <c r="E10" s="66"/>
      <c r="F10" s="66"/>
      <c r="G10" s="66"/>
      <c r="H10" s="66"/>
      <c r="I10" s="67"/>
      <c r="J10" s="65"/>
      <c r="K10" s="66"/>
      <c r="L10" s="66"/>
      <c r="M10" s="66"/>
      <c r="N10" s="67"/>
      <c r="O10" s="68"/>
      <c r="P10" s="66"/>
      <c r="Q10" s="66"/>
      <c r="R10" s="67"/>
    </row>
    <row r="11" spans="1:22" x14ac:dyDescent="0.2">
      <c r="A11" s="19"/>
      <c r="B11" s="14">
        <v>2022</v>
      </c>
      <c r="C11" s="65"/>
      <c r="D11" s="66"/>
      <c r="E11" s="66"/>
      <c r="F11" s="66"/>
      <c r="G11" s="66"/>
      <c r="H11" s="66"/>
      <c r="I11" s="67"/>
      <c r="J11" s="65"/>
      <c r="K11" s="66"/>
      <c r="L11" s="66"/>
      <c r="M11" s="66"/>
      <c r="N11" s="67"/>
      <c r="O11" s="68"/>
      <c r="P11" s="66"/>
      <c r="Q11" s="66"/>
      <c r="R11" s="67"/>
    </row>
    <row r="12" spans="1:22" ht="12.75" thickBot="1" x14ac:dyDescent="0.25">
      <c r="A12" s="20"/>
      <c r="B12" s="60" t="s">
        <v>430</v>
      </c>
      <c r="C12" s="73"/>
      <c r="D12" s="81"/>
      <c r="E12" s="81"/>
      <c r="F12" s="81" t="s">
        <v>102</v>
      </c>
      <c r="G12" s="81"/>
      <c r="H12" s="74"/>
      <c r="I12" s="75"/>
      <c r="J12" s="73"/>
      <c r="K12" s="74"/>
      <c r="L12" s="74"/>
      <c r="M12" s="74"/>
      <c r="N12" s="75"/>
      <c r="O12" s="76"/>
      <c r="P12" s="74"/>
      <c r="Q12" s="74"/>
      <c r="R12" s="75"/>
    </row>
    <row r="13" spans="1:22" x14ac:dyDescent="0.2">
      <c r="A13" s="263" t="s">
        <v>135</v>
      </c>
      <c r="B13" s="38">
        <v>2020</v>
      </c>
      <c r="C13" s="64"/>
      <c r="D13" s="264">
        <v>9131116</v>
      </c>
      <c r="E13" s="264">
        <v>269293</v>
      </c>
      <c r="F13" s="264">
        <v>7845972</v>
      </c>
      <c r="G13" s="265">
        <v>0</v>
      </c>
      <c r="H13" s="265">
        <v>0</v>
      </c>
      <c r="I13" s="266">
        <f>SUM(D13:H13)</f>
        <v>17246381</v>
      </c>
      <c r="J13" s="265">
        <v>0</v>
      </c>
      <c r="K13" s="62"/>
      <c r="L13" s="267">
        <v>13013947</v>
      </c>
      <c r="M13" s="62"/>
      <c r="N13" s="266">
        <f>SUM(J13:M13)</f>
        <v>13013947</v>
      </c>
      <c r="O13" s="61"/>
      <c r="P13" s="62"/>
      <c r="Q13" s="309">
        <f>I13+N13+P13</f>
        <v>30260328</v>
      </c>
      <c r="R13" s="310">
        <f>Q13/$T$15</f>
        <v>0.32481631466180372</v>
      </c>
    </row>
    <row r="14" spans="1:22" x14ac:dyDescent="0.2">
      <c r="A14" s="19"/>
      <c r="B14" s="14">
        <v>2021</v>
      </c>
      <c r="C14" s="268"/>
      <c r="D14" s="265">
        <v>8538061</v>
      </c>
      <c r="E14" s="265">
        <v>27728</v>
      </c>
      <c r="F14" s="265">
        <v>8020843</v>
      </c>
      <c r="G14" s="265">
        <v>0</v>
      </c>
      <c r="H14" s="265">
        <v>0</v>
      </c>
      <c r="I14" s="266">
        <f t="shared" ref="I14:I15" si="0">SUM(D14:H14)</f>
        <v>16586632</v>
      </c>
      <c r="J14" s="265">
        <v>0</v>
      </c>
      <c r="K14" s="265"/>
      <c r="L14" s="265">
        <v>10906156</v>
      </c>
      <c r="M14" s="265"/>
      <c r="N14" s="266">
        <f t="shared" ref="N14:N15" si="1">SUM(J14:M14)</f>
        <v>10906156</v>
      </c>
      <c r="O14" s="68"/>
      <c r="P14" s="66"/>
      <c r="Q14" s="311">
        <f t="shared" ref="Q14:Q15" si="2">I14+N14+P14</f>
        <v>27492788</v>
      </c>
      <c r="R14" s="312">
        <f t="shared" ref="R14:R15" si="3">Q14/$T$15</f>
        <v>0.29510936160170703</v>
      </c>
    </row>
    <row r="15" spans="1:22" x14ac:dyDescent="0.2">
      <c r="A15" s="19"/>
      <c r="B15" s="14">
        <v>2022</v>
      </c>
      <c r="C15" s="65"/>
      <c r="D15" s="269">
        <v>8406257</v>
      </c>
      <c r="E15" s="66"/>
      <c r="F15" s="265">
        <v>11262652</v>
      </c>
      <c r="G15" s="265"/>
      <c r="H15" s="265">
        <v>37424</v>
      </c>
      <c r="I15" s="266">
        <f t="shared" si="0"/>
        <v>19706333</v>
      </c>
      <c r="J15" s="65"/>
      <c r="K15" s="66"/>
      <c r="L15" s="269">
        <v>15701906</v>
      </c>
      <c r="M15" s="66"/>
      <c r="N15" s="266">
        <f t="shared" si="1"/>
        <v>15701906</v>
      </c>
      <c r="O15" s="68"/>
      <c r="P15" s="66"/>
      <c r="Q15" s="313">
        <f t="shared" si="2"/>
        <v>35408239</v>
      </c>
      <c r="R15" s="312">
        <f t="shared" si="3"/>
        <v>0.38007432373648925</v>
      </c>
      <c r="T15" s="328">
        <f>SUM(Q13:Q15)</f>
        <v>93161355</v>
      </c>
    </row>
    <row r="16" spans="1:22" ht="12.75" thickBot="1" x14ac:dyDescent="0.25">
      <c r="A16" s="20"/>
      <c r="B16" s="60" t="s">
        <v>430</v>
      </c>
      <c r="C16" s="73"/>
      <c r="D16" s="314">
        <f>D15/D14</f>
        <v>0.98456277133648962</v>
      </c>
      <c r="E16" s="314"/>
      <c r="F16" s="314">
        <f>F15/F14</f>
        <v>1.4041731025030662</v>
      </c>
      <c r="G16" s="314"/>
      <c r="H16" s="314"/>
      <c r="I16" s="315">
        <f t="shared" ref="I16" si="4">I15/I14</f>
        <v>1.1880852604675862</v>
      </c>
      <c r="J16" s="73"/>
      <c r="K16" s="74"/>
      <c r="L16" s="314">
        <f t="shared" ref="L16" si="5">L15/L14</f>
        <v>1.4397287183495266</v>
      </c>
      <c r="M16" s="74"/>
      <c r="N16" s="315">
        <f t="shared" ref="N16" si="6">N15/N14</f>
        <v>1.4397287183495266</v>
      </c>
      <c r="O16" s="76"/>
      <c r="P16" s="74"/>
      <c r="Q16" s="315">
        <f t="shared" ref="Q16" si="7">Q15/Q14</f>
        <v>1.2879100875473233</v>
      </c>
      <c r="R16" s="316">
        <f>SUM(R13:R15)</f>
        <v>1</v>
      </c>
    </row>
    <row r="17" spans="1:20" x14ac:dyDescent="0.2">
      <c r="A17" s="18" t="s">
        <v>259</v>
      </c>
      <c r="B17" s="38">
        <v>2020</v>
      </c>
      <c r="C17" s="64"/>
      <c r="D17" s="62"/>
      <c r="E17" s="62"/>
      <c r="F17" s="62"/>
      <c r="G17" s="62"/>
      <c r="H17" s="62"/>
      <c r="I17" s="63"/>
      <c r="J17" s="64"/>
      <c r="K17" s="62"/>
      <c r="L17" s="62"/>
      <c r="M17" s="62"/>
      <c r="N17" s="63"/>
      <c r="O17" s="61"/>
      <c r="P17" s="62"/>
      <c r="Q17" s="62"/>
      <c r="R17" s="63"/>
    </row>
    <row r="18" spans="1:20" x14ac:dyDescent="0.2">
      <c r="A18" s="19"/>
      <c r="B18" s="14">
        <v>2021</v>
      </c>
      <c r="C18" s="65"/>
      <c r="D18" s="66"/>
      <c r="E18" s="66"/>
      <c r="F18" s="66"/>
      <c r="G18" s="66"/>
      <c r="H18" s="66"/>
      <c r="I18" s="67"/>
      <c r="J18" s="65"/>
      <c r="K18" s="66"/>
      <c r="L18" s="66"/>
      <c r="M18" s="66"/>
      <c r="N18" s="67"/>
      <c r="O18" s="68"/>
      <c r="P18" s="66"/>
      <c r="Q18" s="66"/>
      <c r="R18" s="67"/>
    </row>
    <row r="19" spans="1:20" x14ac:dyDescent="0.2">
      <c r="A19" s="19"/>
      <c r="B19" s="14">
        <v>2022</v>
      </c>
      <c r="C19" s="65"/>
      <c r="D19" s="66"/>
      <c r="E19" s="66"/>
      <c r="F19" s="66"/>
      <c r="G19" s="66"/>
      <c r="H19" s="66"/>
      <c r="I19" s="67"/>
      <c r="J19" s="65"/>
      <c r="K19" s="66"/>
      <c r="L19" s="66"/>
      <c r="M19" s="66"/>
      <c r="N19" s="67"/>
      <c r="O19" s="68"/>
      <c r="P19" s="66"/>
      <c r="Q19" s="66"/>
      <c r="R19" s="67"/>
    </row>
    <row r="20" spans="1:20" ht="12.75" thickBot="1" x14ac:dyDescent="0.25">
      <c r="A20" s="20"/>
      <c r="B20" s="60" t="s">
        <v>430</v>
      </c>
      <c r="C20" s="73"/>
      <c r="D20" s="274"/>
      <c r="E20" s="274"/>
      <c r="F20" s="274"/>
      <c r="G20" s="74"/>
      <c r="H20" s="74"/>
      <c r="I20" s="75"/>
      <c r="J20" s="73"/>
      <c r="K20" s="74"/>
      <c r="L20" s="74"/>
      <c r="M20" s="74"/>
      <c r="N20" s="75"/>
      <c r="O20" s="76"/>
      <c r="P20" s="74"/>
      <c r="Q20" s="74"/>
      <c r="R20" s="75"/>
    </row>
    <row r="21" spans="1:20" x14ac:dyDescent="0.2">
      <c r="A21" s="263" t="s">
        <v>260</v>
      </c>
      <c r="B21" s="38">
        <v>2020</v>
      </c>
      <c r="C21" s="64"/>
      <c r="D21" s="271">
        <v>174016</v>
      </c>
      <c r="E21" s="271">
        <v>1400000</v>
      </c>
      <c r="F21" s="271">
        <v>963114</v>
      </c>
      <c r="G21" s="62"/>
      <c r="H21" s="62"/>
      <c r="I21" s="266">
        <f>SUM(D21:H21)</f>
        <v>2537130</v>
      </c>
      <c r="J21" s="64"/>
      <c r="K21" s="62"/>
      <c r="L21" s="264">
        <v>3519723</v>
      </c>
      <c r="M21" s="62"/>
      <c r="N21" s="266">
        <f t="shared" ref="N21:N23" si="8">SUM(J21:M21)</f>
        <v>3519723</v>
      </c>
      <c r="O21" s="61"/>
      <c r="P21" s="62"/>
      <c r="Q21" s="309">
        <f>I21+N21+P21</f>
        <v>6056853</v>
      </c>
      <c r="R21" s="317">
        <f>Q21/$T$23</f>
        <v>0.38066919082170919</v>
      </c>
    </row>
    <row r="22" spans="1:20" x14ac:dyDescent="0.2">
      <c r="A22" s="19"/>
      <c r="B22" s="14">
        <v>2021</v>
      </c>
      <c r="C22" s="270"/>
      <c r="D22" s="271">
        <v>139176</v>
      </c>
      <c r="E22" s="271">
        <v>1338071</v>
      </c>
      <c r="F22" s="271">
        <v>1001811</v>
      </c>
      <c r="G22" s="66"/>
      <c r="H22" s="66"/>
      <c r="I22" s="266">
        <f t="shared" ref="I22:I23" si="9">SUM(D22:H22)</f>
        <v>2479058</v>
      </c>
      <c r="J22" s="65"/>
      <c r="K22" s="66"/>
      <c r="L22" s="272">
        <v>2651820</v>
      </c>
      <c r="M22" s="66"/>
      <c r="N22" s="266">
        <f t="shared" si="8"/>
        <v>2651820</v>
      </c>
      <c r="O22" s="68"/>
      <c r="P22" s="66"/>
      <c r="Q22" s="311">
        <f t="shared" ref="Q22:Q23" si="10">I22+N22+P22</f>
        <v>5130878</v>
      </c>
      <c r="R22" s="312">
        <f t="shared" ref="R22:R23" si="11">Q22/$T$23</f>
        <v>0.32247227668640954</v>
      </c>
    </row>
    <row r="23" spans="1:20" x14ac:dyDescent="0.2">
      <c r="A23" s="19"/>
      <c r="B23" s="14">
        <v>2022</v>
      </c>
      <c r="C23" s="65"/>
      <c r="D23" s="276">
        <v>160714</v>
      </c>
      <c r="E23" s="276">
        <v>1338071</v>
      </c>
      <c r="F23" s="276">
        <v>724551</v>
      </c>
      <c r="G23" s="66"/>
      <c r="H23" s="66"/>
      <c r="I23" s="266">
        <f t="shared" si="9"/>
        <v>2223336</v>
      </c>
      <c r="J23" s="65"/>
      <c r="K23" s="66"/>
      <c r="L23" s="269">
        <v>2500000</v>
      </c>
      <c r="M23" s="66"/>
      <c r="N23" s="266">
        <f t="shared" si="8"/>
        <v>2500000</v>
      </c>
      <c r="O23" s="68"/>
      <c r="P23" s="66"/>
      <c r="Q23" s="313">
        <f t="shared" si="10"/>
        <v>4723336</v>
      </c>
      <c r="R23" s="318">
        <f t="shared" si="11"/>
        <v>0.29685853249188127</v>
      </c>
      <c r="T23" s="328">
        <f>SUM(Q21:Q23)</f>
        <v>15911067</v>
      </c>
    </row>
    <row r="24" spans="1:20" ht="12.75" thickBot="1" x14ac:dyDescent="0.25">
      <c r="A24" s="20"/>
      <c r="B24" s="60" t="s">
        <v>430</v>
      </c>
      <c r="C24" s="73"/>
      <c r="D24" s="314">
        <f t="shared" ref="D24:F24" si="12">D23/D22</f>
        <v>1.1547536931654883</v>
      </c>
      <c r="E24" s="314">
        <f t="shared" si="12"/>
        <v>1</v>
      </c>
      <c r="F24" s="314">
        <f t="shared" si="12"/>
        <v>0.72324121016838505</v>
      </c>
      <c r="G24" s="74"/>
      <c r="H24" s="74"/>
      <c r="I24" s="315">
        <f t="shared" ref="I24" si="13">I23/I22</f>
        <v>0.89684710886151109</v>
      </c>
      <c r="J24" s="73"/>
      <c r="K24" s="74"/>
      <c r="L24" s="314">
        <f t="shared" ref="L24:N24" si="14">L23/L22</f>
        <v>0.94274875368614763</v>
      </c>
      <c r="M24" s="74"/>
      <c r="N24" s="315">
        <f t="shared" si="14"/>
        <v>0.94274875368614763</v>
      </c>
      <c r="O24" s="76"/>
      <c r="P24" s="74"/>
      <c r="Q24" s="315">
        <f t="shared" ref="Q24" si="15">Q23/Q22</f>
        <v>0.9205707093405846</v>
      </c>
      <c r="R24" s="316">
        <f>SUM(R21:R23)</f>
        <v>1</v>
      </c>
    </row>
    <row r="25" spans="1:20" x14ac:dyDescent="0.2">
      <c r="A25" s="18" t="s">
        <v>261</v>
      </c>
      <c r="B25" s="38">
        <v>2020</v>
      </c>
      <c r="C25" s="64"/>
      <c r="D25" s="62"/>
      <c r="E25" s="62"/>
      <c r="F25" s="62"/>
      <c r="G25" s="62"/>
      <c r="H25" s="62"/>
      <c r="I25" s="63"/>
      <c r="J25" s="64"/>
      <c r="K25" s="62"/>
      <c r="L25" s="62"/>
      <c r="M25" s="62"/>
      <c r="N25" s="63"/>
      <c r="O25" s="61"/>
      <c r="P25" s="62"/>
      <c r="Q25" s="62"/>
      <c r="R25" s="63"/>
    </row>
    <row r="26" spans="1:20" x14ac:dyDescent="0.2">
      <c r="A26" s="19"/>
      <c r="B26" s="14">
        <v>2021</v>
      </c>
      <c r="C26" s="65"/>
      <c r="D26" s="66"/>
      <c r="E26" s="66"/>
      <c r="F26" s="66"/>
      <c r="G26" s="66"/>
      <c r="H26" s="66"/>
      <c r="I26" s="67"/>
      <c r="J26" s="65"/>
      <c r="K26" s="66"/>
      <c r="L26" s="66"/>
      <c r="M26" s="66"/>
      <c r="N26" s="67"/>
      <c r="O26" s="68"/>
      <c r="P26" s="66"/>
      <c r="Q26" s="66"/>
      <c r="R26" s="67"/>
    </row>
    <row r="27" spans="1:20" x14ac:dyDescent="0.2">
      <c r="A27" s="19"/>
      <c r="B27" s="14">
        <v>2022</v>
      </c>
      <c r="C27" s="65"/>
      <c r="D27" s="66"/>
      <c r="E27" s="66"/>
      <c r="F27" s="66"/>
      <c r="G27" s="66"/>
      <c r="H27" s="66"/>
      <c r="I27" s="67"/>
      <c r="J27" s="65"/>
      <c r="K27" s="66"/>
      <c r="L27" s="66"/>
      <c r="M27" s="66"/>
      <c r="N27" s="67"/>
      <c r="O27" s="68"/>
      <c r="P27" s="66"/>
      <c r="Q27" s="66"/>
      <c r="R27" s="67"/>
    </row>
    <row r="28" spans="1:20" ht="12.75" thickBot="1" x14ac:dyDescent="0.25">
      <c r="A28" s="20"/>
      <c r="B28" s="60" t="s">
        <v>430</v>
      </c>
      <c r="C28" s="273"/>
      <c r="D28" s="274"/>
      <c r="E28" s="274"/>
      <c r="F28" s="74"/>
      <c r="G28" s="74"/>
      <c r="H28" s="74"/>
      <c r="I28" s="75"/>
      <c r="J28" s="73"/>
      <c r="K28" s="74"/>
      <c r="L28" s="74"/>
      <c r="M28" s="74"/>
      <c r="N28" s="75"/>
      <c r="O28" s="76"/>
      <c r="P28" s="74"/>
      <c r="Q28" s="74"/>
      <c r="R28" s="75"/>
    </row>
    <row r="29" spans="1:20" x14ac:dyDescent="0.2">
      <c r="A29" s="263" t="s">
        <v>262</v>
      </c>
      <c r="B29" s="18">
        <v>2020</v>
      </c>
      <c r="C29" s="66"/>
      <c r="D29" s="271">
        <v>218177</v>
      </c>
      <c r="E29" s="66"/>
      <c r="F29" s="264">
        <v>1040136</v>
      </c>
      <c r="G29" s="62"/>
      <c r="H29" s="62"/>
      <c r="I29" s="266">
        <f t="shared" ref="I29:I31" si="16">SUM(D29:H29)</f>
        <v>1258313</v>
      </c>
      <c r="J29" s="64"/>
      <c r="K29" s="62"/>
      <c r="L29" s="265">
        <v>0</v>
      </c>
      <c r="M29" s="62"/>
      <c r="N29" s="266">
        <f t="shared" ref="N29:N31" si="17">SUM(J29:M29)</f>
        <v>0</v>
      </c>
      <c r="O29" s="61"/>
      <c r="P29" s="62"/>
      <c r="Q29" s="309">
        <f>I29+N29+P29</f>
        <v>1258313</v>
      </c>
      <c r="R29" s="317">
        <f>Q29/$T$31</f>
        <v>0.21479002584349832</v>
      </c>
    </row>
    <row r="30" spans="1:20" x14ac:dyDescent="0.2">
      <c r="A30" s="19"/>
      <c r="B30" s="4">
        <v>2021</v>
      </c>
      <c r="C30" s="66"/>
      <c r="D30" s="275">
        <v>209802</v>
      </c>
      <c r="E30" s="66"/>
      <c r="F30" s="271">
        <v>630479</v>
      </c>
      <c r="G30" s="66"/>
      <c r="H30" s="66"/>
      <c r="I30" s="266">
        <f t="shared" si="16"/>
        <v>840281</v>
      </c>
      <c r="J30" s="65"/>
      <c r="K30" s="66"/>
      <c r="L30" s="265">
        <v>0</v>
      </c>
      <c r="M30" s="66"/>
      <c r="N30" s="266">
        <f t="shared" si="17"/>
        <v>0</v>
      </c>
      <c r="O30" s="68"/>
      <c r="P30" s="66"/>
      <c r="Q30" s="311">
        <f t="shared" ref="Q30:Q31" si="18">I30+N30+P30</f>
        <v>840281</v>
      </c>
      <c r="R30" s="312">
        <f t="shared" ref="R30:R31" si="19">Q30/$T$31</f>
        <v>0.1434332933902778</v>
      </c>
    </row>
    <row r="31" spans="1:20" x14ac:dyDescent="0.2">
      <c r="A31" s="19"/>
      <c r="B31" s="4">
        <v>2022</v>
      </c>
      <c r="C31" s="66"/>
      <c r="D31" s="276">
        <v>198791</v>
      </c>
      <c r="E31" s="66"/>
      <c r="F31" s="269">
        <v>560955</v>
      </c>
      <c r="G31" s="66"/>
      <c r="H31" s="66"/>
      <c r="I31" s="266">
        <f t="shared" si="16"/>
        <v>759746</v>
      </c>
      <c r="J31" s="65"/>
      <c r="K31" s="66"/>
      <c r="L31" s="269">
        <v>3000000</v>
      </c>
      <c r="M31" s="66"/>
      <c r="N31" s="266">
        <f t="shared" si="17"/>
        <v>3000000</v>
      </c>
      <c r="O31" s="68"/>
      <c r="P31" s="66"/>
      <c r="Q31" s="313">
        <f t="shared" si="18"/>
        <v>3759746</v>
      </c>
      <c r="R31" s="319">
        <f t="shared" si="19"/>
        <v>0.64177668076622385</v>
      </c>
      <c r="T31" s="328">
        <f>SUM(Q29:Q31)</f>
        <v>5858340</v>
      </c>
    </row>
    <row r="32" spans="1:20" ht="12.75" thickBot="1" x14ac:dyDescent="0.25">
      <c r="A32" s="20"/>
      <c r="B32" s="60" t="s">
        <v>430</v>
      </c>
      <c r="C32" s="73"/>
      <c r="D32" s="314">
        <f t="shared" ref="D32" si="20">D31/D30</f>
        <v>0.94751718286765618</v>
      </c>
      <c r="E32" s="74"/>
      <c r="F32" s="314">
        <f t="shared" ref="F32" si="21">F31/F30</f>
        <v>0.88972828595401277</v>
      </c>
      <c r="G32" s="74"/>
      <c r="H32" s="74"/>
      <c r="I32" s="315">
        <f t="shared" ref="I32" si="22">I31/I30</f>
        <v>0.90415706174482102</v>
      </c>
      <c r="J32" s="73"/>
      <c r="K32" s="74"/>
      <c r="L32" s="314"/>
      <c r="M32" s="74"/>
      <c r="N32" s="315"/>
      <c r="O32" s="76"/>
      <c r="P32" s="74"/>
      <c r="Q32" s="315">
        <f t="shared" ref="Q32" si="23">Q31/Q30</f>
        <v>4.4743913048135084</v>
      </c>
      <c r="R32" s="316">
        <f>SUM(R29:R31)</f>
        <v>1</v>
      </c>
    </row>
    <row r="33" spans="1:20" x14ac:dyDescent="0.2">
      <c r="A33" s="277" t="s">
        <v>263</v>
      </c>
      <c r="B33" s="38">
        <v>2020</v>
      </c>
      <c r="C33" s="64"/>
      <c r="D33" s="62"/>
      <c r="E33" s="62"/>
      <c r="F33" s="62"/>
      <c r="G33" s="62"/>
      <c r="H33" s="62"/>
      <c r="I33" s="63"/>
      <c r="J33" s="64"/>
      <c r="K33" s="62"/>
      <c r="L33" s="265">
        <v>0</v>
      </c>
      <c r="M33" s="62"/>
      <c r="N33" s="266">
        <f t="shared" ref="N33:N35" si="24">SUM(J33:M33)</f>
        <v>0</v>
      </c>
      <c r="O33" s="61"/>
      <c r="P33" s="62"/>
      <c r="Q33" s="309">
        <f>I33+N33+P33</f>
        <v>0</v>
      </c>
      <c r="R33" s="317">
        <f>Q33/$T$35</f>
        <v>0</v>
      </c>
    </row>
    <row r="34" spans="1:20" x14ac:dyDescent="0.2">
      <c r="A34" s="19"/>
      <c r="B34" s="14">
        <v>2021</v>
      </c>
      <c r="C34" s="65"/>
      <c r="D34" s="66"/>
      <c r="E34" s="66"/>
      <c r="F34" s="66"/>
      <c r="G34" s="66"/>
      <c r="H34" s="66"/>
      <c r="I34" s="67"/>
      <c r="J34" s="65"/>
      <c r="K34" s="66"/>
      <c r="L34" s="66"/>
      <c r="M34" s="66"/>
      <c r="N34" s="266"/>
      <c r="O34" s="68"/>
      <c r="P34" s="66"/>
      <c r="Q34" s="311">
        <f t="shared" ref="Q34:Q35" si="25">I34+N34+P34</f>
        <v>0</v>
      </c>
      <c r="R34" s="312">
        <f t="shared" ref="R34:R35" si="26">Q34/$T$35</f>
        <v>0</v>
      </c>
    </row>
    <row r="35" spans="1:20" x14ac:dyDescent="0.2">
      <c r="A35" s="19"/>
      <c r="B35" s="14">
        <v>2022</v>
      </c>
      <c r="C35" s="65"/>
      <c r="D35" s="66"/>
      <c r="E35" s="66"/>
      <c r="F35" s="66"/>
      <c r="G35" s="66"/>
      <c r="H35" s="66"/>
      <c r="I35" s="67"/>
      <c r="J35" s="65"/>
      <c r="K35" s="66"/>
      <c r="L35" s="269">
        <v>113134</v>
      </c>
      <c r="M35" s="66"/>
      <c r="N35" s="266">
        <f t="shared" si="24"/>
        <v>113134</v>
      </c>
      <c r="O35" s="68"/>
      <c r="P35" s="66"/>
      <c r="Q35" s="313">
        <f t="shared" si="25"/>
        <v>113134</v>
      </c>
      <c r="R35" s="319">
        <f t="shared" si="26"/>
        <v>1</v>
      </c>
      <c r="T35" s="328">
        <f>SUM(Q33:Q35)</f>
        <v>113134</v>
      </c>
    </row>
    <row r="36" spans="1:20" ht="12.75" thickBot="1" x14ac:dyDescent="0.25">
      <c r="A36" s="20"/>
      <c r="B36" s="60" t="s">
        <v>430</v>
      </c>
      <c r="C36" s="73"/>
      <c r="D36" s="74"/>
      <c r="E36" s="74"/>
      <c r="F36" s="74"/>
      <c r="G36" s="74"/>
      <c r="H36" s="74"/>
      <c r="I36" s="75"/>
      <c r="J36" s="73"/>
      <c r="K36" s="74"/>
      <c r="L36" s="74"/>
      <c r="M36" s="74"/>
      <c r="N36" s="315"/>
      <c r="O36" s="76"/>
      <c r="P36" s="74"/>
      <c r="Q36" s="74"/>
      <c r="R36" s="316">
        <f>SUM(R33:R35)</f>
        <v>1</v>
      </c>
    </row>
    <row r="37" spans="1:20" x14ac:dyDescent="0.2">
      <c r="A37" s="263" t="s">
        <v>264</v>
      </c>
      <c r="B37" s="38">
        <v>2020</v>
      </c>
      <c r="C37" s="64"/>
      <c r="D37" s="264">
        <v>285848</v>
      </c>
      <c r="E37" s="62"/>
      <c r="F37" s="264">
        <v>1800606</v>
      </c>
      <c r="G37" s="62"/>
      <c r="H37" s="62"/>
      <c r="I37" s="266">
        <f t="shared" ref="I37:I39" si="27">SUM(D37:H37)</f>
        <v>2086454</v>
      </c>
      <c r="J37" s="64"/>
      <c r="K37" s="62"/>
      <c r="L37" s="264">
        <v>652640</v>
      </c>
      <c r="M37" s="62"/>
      <c r="N37" s="266">
        <f t="shared" ref="N37:N39" si="28">SUM(J37:M37)</f>
        <v>652640</v>
      </c>
      <c r="O37" s="61"/>
      <c r="P37" s="62"/>
      <c r="Q37" s="309">
        <f>I37+N37+P37</f>
        <v>2739094</v>
      </c>
      <c r="R37" s="317">
        <f>Q37/$T$39</f>
        <v>0.27913449061639933</v>
      </c>
    </row>
    <row r="38" spans="1:20" x14ac:dyDescent="0.2">
      <c r="A38" s="19"/>
      <c r="B38" s="14">
        <v>2021</v>
      </c>
      <c r="C38" s="65"/>
      <c r="D38" s="271">
        <v>262536</v>
      </c>
      <c r="E38" s="66"/>
      <c r="F38" s="271">
        <v>463768</v>
      </c>
      <c r="G38" s="66"/>
      <c r="H38" s="66"/>
      <c r="I38" s="266">
        <f t="shared" si="27"/>
        <v>726304</v>
      </c>
      <c r="J38" s="65"/>
      <c r="K38" s="66"/>
      <c r="L38" s="265">
        <v>0</v>
      </c>
      <c r="M38" s="66"/>
      <c r="N38" s="266">
        <f t="shared" si="28"/>
        <v>0</v>
      </c>
      <c r="O38" s="68"/>
      <c r="P38" s="66"/>
      <c r="Q38" s="311">
        <f t="shared" ref="Q38:Q39" si="29">I38+N38+P38</f>
        <v>726304</v>
      </c>
      <c r="R38" s="312">
        <f t="shared" ref="R38:R39" si="30">Q38/$T$39</f>
        <v>7.4015896158603281E-2</v>
      </c>
    </row>
    <row r="39" spans="1:20" x14ac:dyDescent="0.2">
      <c r="A39" s="19"/>
      <c r="B39" s="14">
        <v>2022</v>
      </c>
      <c r="C39" s="65"/>
      <c r="D39" s="269">
        <v>230340</v>
      </c>
      <c r="E39" s="66"/>
      <c r="F39" s="269">
        <v>317073</v>
      </c>
      <c r="G39" s="66"/>
      <c r="H39" s="66"/>
      <c r="I39" s="266">
        <f t="shared" si="27"/>
        <v>547413</v>
      </c>
      <c r="J39" s="65"/>
      <c r="K39" s="66"/>
      <c r="L39" s="269">
        <v>5800000</v>
      </c>
      <c r="M39" s="66"/>
      <c r="N39" s="266">
        <f t="shared" si="28"/>
        <v>5800000</v>
      </c>
      <c r="O39" s="68"/>
      <c r="P39" s="66"/>
      <c r="Q39" s="313">
        <f t="shared" si="29"/>
        <v>6347413</v>
      </c>
      <c r="R39" s="319">
        <f t="shared" si="30"/>
        <v>0.64684961322499746</v>
      </c>
      <c r="T39" s="328">
        <f>SUM(Q37:Q39)</f>
        <v>9812811</v>
      </c>
    </row>
    <row r="40" spans="1:20" ht="12.75" thickBot="1" x14ac:dyDescent="0.25">
      <c r="A40" s="20"/>
      <c r="B40" s="60" t="s">
        <v>430</v>
      </c>
      <c r="C40" s="73"/>
      <c r="D40" s="314">
        <f t="shared" ref="D40" si="31">D39/D38</f>
        <v>0.87736538988938662</v>
      </c>
      <c r="E40" s="74"/>
      <c r="F40" s="314">
        <f t="shared" ref="F40" si="32">F39/F38</f>
        <v>0.6836888271722068</v>
      </c>
      <c r="G40" s="74"/>
      <c r="H40" s="74"/>
      <c r="I40" s="315">
        <f t="shared" ref="I40" si="33">I39/I38</f>
        <v>0.75369679913644971</v>
      </c>
      <c r="J40" s="73"/>
      <c r="K40" s="74"/>
      <c r="L40" s="314"/>
      <c r="M40" s="74"/>
      <c r="N40" s="314"/>
      <c r="O40" s="76"/>
      <c r="P40" s="74"/>
      <c r="Q40" s="315">
        <f t="shared" ref="Q40" si="34">Q39/Q38</f>
        <v>8.7393336674450364</v>
      </c>
      <c r="R40" s="316">
        <f>SUM(R37:R39)</f>
        <v>1</v>
      </c>
    </row>
    <row r="41" spans="1:20" x14ac:dyDescent="0.2">
      <c r="A41" s="263" t="s">
        <v>265</v>
      </c>
      <c r="B41" s="38">
        <v>2020</v>
      </c>
      <c r="C41" s="64"/>
      <c r="D41" s="264">
        <v>15148645</v>
      </c>
      <c r="E41" s="62"/>
      <c r="F41" s="264">
        <v>15707363</v>
      </c>
      <c r="G41" s="62"/>
      <c r="H41" s="265">
        <v>0</v>
      </c>
      <c r="I41" s="266">
        <f>SUM(D41:H41)</f>
        <v>30856008</v>
      </c>
      <c r="J41" s="64"/>
      <c r="K41" s="62"/>
      <c r="L41" s="264">
        <v>28485993</v>
      </c>
      <c r="M41" s="62"/>
      <c r="N41" s="266">
        <f t="shared" ref="N41:N43" si="35">SUM(J41:M41)</f>
        <v>28485993</v>
      </c>
      <c r="O41" s="61"/>
      <c r="P41" s="62"/>
      <c r="Q41" s="309">
        <f>I41+N41+P41</f>
        <v>59342001</v>
      </c>
      <c r="R41" s="317">
        <f>Q41/$T$43</f>
        <v>0.39910870208415689</v>
      </c>
    </row>
    <row r="42" spans="1:20" x14ac:dyDescent="0.2">
      <c r="A42" s="19"/>
      <c r="B42" s="14">
        <v>2021</v>
      </c>
      <c r="C42" s="65"/>
      <c r="D42" s="271">
        <v>4472753</v>
      </c>
      <c r="E42" s="271">
        <v>310799</v>
      </c>
      <c r="F42" s="271">
        <v>2377926</v>
      </c>
      <c r="G42" s="66"/>
      <c r="H42" s="265">
        <v>0</v>
      </c>
      <c r="I42" s="266">
        <f t="shared" ref="I42:I47" si="36">SUM(D42:H42)</f>
        <v>7161478</v>
      </c>
      <c r="J42" s="65"/>
      <c r="K42" s="66"/>
      <c r="L42" s="271">
        <v>27775727</v>
      </c>
      <c r="M42" s="66"/>
      <c r="N42" s="266">
        <f t="shared" si="35"/>
        <v>27775727</v>
      </c>
      <c r="O42" s="68"/>
      <c r="P42" s="66"/>
      <c r="Q42" s="311">
        <f t="shared" ref="Q42:Q43" si="37">I42+N42+P42</f>
        <v>34937205</v>
      </c>
      <c r="R42" s="312">
        <f t="shared" ref="R42:R43" si="38">Q42/$T$43</f>
        <v>0.2349725709788269</v>
      </c>
    </row>
    <row r="43" spans="1:20" x14ac:dyDescent="0.2">
      <c r="A43" s="19"/>
      <c r="B43" s="14">
        <v>2022</v>
      </c>
      <c r="C43" s="65"/>
      <c r="D43" s="269">
        <v>2760427</v>
      </c>
      <c r="E43" s="66"/>
      <c r="F43" s="269">
        <v>3109788</v>
      </c>
      <c r="G43" s="66"/>
      <c r="H43" s="66"/>
      <c r="I43" s="266">
        <f t="shared" si="36"/>
        <v>5870215</v>
      </c>
      <c r="J43" s="65"/>
      <c r="K43" s="66"/>
      <c r="L43" s="269">
        <v>48536891</v>
      </c>
      <c r="M43" s="66"/>
      <c r="N43" s="266">
        <f t="shared" si="35"/>
        <v>48536891</v>
      </c>
      <c r="O43" s="68"/>
      <c r="P43" s="66"/>
      <c r="Q43" s="313">
        <f t="shared" si="37"/>
        <v>54407106</v>
      </c>
      <c r="R43" s="319">
        <f t="shared" si="38"/>
        <v>0.36591872693701621</v>
      </c>
      <c r="T43" s="328">
        <f>SUM(Q41:Q43)</f>
        <v>148686312</v>
      </c>
    </row>
    <row r="44" spans="1:20" ht="12.75" thickBot="1" x14ac:dyDescent="0.25">
      <c r="A44" s="20"/>
      <c r="B44" s="60" t="s">
        <v>430</v>
      </c>
      <c r="C44" s="73"/>
      <c r="D44" s="314">
        <f t="shared" ref="D44" si="39">D43/D42</f>
        <v>0.61716508825772409</v>
      </c>
      <c r="E44" s="74"/>
      <c r="F44" s="314">
        <f t="shared" ref="F44" si="40">F43/F42</f>
        <v>1.3077732444155117</v>
      </c>
      <c r="G44" s="74"/>
      <c r="H44" s="74"/>
      <c r="I44" s="315">
        <f t="shared" ref="I44" si="41">I43/I42</f>
        <v>0.81969322533700451</v>
      </c>
      <c r="J44" s="73"/>
      <c r="K44" s="74"/>
      <c r="L44" s="314">
        <f t="shared" ref="L44" si="42">L43/L42</f>
        <v>1.7474570872618385</v>
      </c>
      <c r="M44" s="74"/>
      <c r="N44" s="315">
        <f t="shared" ref="N44" si="43">N43/N42</f>
        <v>1.7474570872618385</v>
      </c>
      <c r="O44" s="76"/>
      <c r="P44" s="74"/>
      <c r="Q44" s="315">
        <f t="shared" ref="Q44" si="44">Q43/Q42</f>
        <v>1.5572827305447015</v>
      </c>
      <c r="R44" s="316">
        <f>SUM(R41:R43)</f>
        <v>1</v>
      </c>
    </row>
    <row r="45" spans="1:20" x14ac:dyDescent="0.2">
      <c r="A45" s="263" t="s">
        <v>266</v>
      </c>
      <c r="B45" s="38">
        <v>2020</v>
      </c>
      <c r="C45" s="64"/>
      <c r="D45" s="264">
        <v>519374</v>
      </c>
      <c r="E45" s="62"/>
      <c r="F45" s="264">
        <v>486385</v>
      </c>
      <c r="G45" s="62"/>
      <c r="H45" s="62"/>
      <c r="I45" s="266">
        <f t="shared" si="36"/>
        <v>1005759</v>
      </c>
      <c r="J45" s="64"/>
      <c r="K45" s="62"/>
      <c r="L45" s="265">
        <v>0</v>
      </c>
      <c r="M45" s="62"/>
      <c r="N45" s="266">
        <f t="shared" ref="N45:N47" si="45">SUM(J45:M45)</f>
        <v>0</v>
      </c>
      <c r="O45" s="61"/>
      <c r="P45" s="62"/>
      <c r="Q45" s="309">
        <f>I45+N45+P45</f>
        <v>1005759</v>
      </c>
      <c r="R45" s="317">
        <f>Q45/$T$47</f>
        <v>0.35885194095863543</v>
      </c>
    </row>
    <row r="46" spans="1:20" x14ac:dyDescent="0.2">
      <c r="A46" s="19"/>
      <c r="B46" s="14">
        <v>2021</v>
      </c>
      <c r="C46" s="65"/>
      <c r="D46" s="271">
        <v>523491</v>
      </c>
      <c r="E46" s="66"/>
      <c r="F46" s="271">
        <v>427618</v>
      </c>
      <c r="G46" s="66"/>
      <c r="H46" s="66"/>
      <c r="I46" s="266">
        <f t="shared" si="36"/>
        <v>951109</v>
      </c>
      <c r="J46" s="65"/>
      <c r="K46" s="66"/>
      <c r="L46" s="265">
        <v>0</v>
      </c>
      <c r="M46" s="66"/>
      <c r="N46" s="266">
        <f t="shared" si="45"/>
        <v>0</v>
      </c>
      <c r="O46" s="68"/>
      <c r="P46" s="66"/>
      <c r="Q46" s="311">
        <f t="shared" ref="Q46:Q47" si="46">I46+N46+P46</f>
        <v>951109</v>
      </c>
      <c r="R46" s="312">
        <f t="shared" ref="R46:R47" si="47">Q46/$T$47</f>
        <v>0.3393529769191494</v>
      </c>
    </row>
    <row r="47" spans="1:20" x14ac:dyDescent="0.2">
      <c r="A47" s="19"/>
      <c r="B47" s="14">
        <v>2022</v>
      </c>
      <c r="C47" s="65"/>
      <c r="D47" s="269">
        <v>528370</v>
      </c>
      <c r="E47" s="66"/>
      <c r="F47" s="269">
        <v>317475</v>
      </c>
      <c r="G47" s="66"/>
      <c r="H47" s="66"/>
      <c r="I47" s="266">
        <f t="shared" si="36"/>
        <v>845845</v>
      </c>
      <c r="J47" s="65"/>
      <c r="K47" s="66"/>
      <c r="L47" s="66"/>
      <c r="M47" s="66"/>
      <c r="N47" s="266">
        <f t="shared" si="45"/>
        <v>0</v>
      </c>
      <c r="O47" s="68"/>
      <c r="P47" s="66"/>
      <c r="Q47" s="313">
        <f t="shared" si="46"/>
        <v>845845</v>
      </c>
      <c r="R47" s="319">
        <f t="shared" si="47"/>
        <v>0.30179508212221517</v>
      </c>
      <c r="T47" s="328">
        <f>SUM(Q45:Q47)</f>
        <v>2802713</v>
      </c>
    </row>
    <row r="48" spans="1:20" ht="12.75" thickBot="1" x14ac:dyDescent="0.25">
      <c r="A48" s="20"/>
      <c r="B48" s="60" t="s">
        <v>430</v>
      </c>
      <c r="C48" s="73"/>
      <c r="D48" s="314">
        <f t="shared" ref="D48" si="48">D47/D46</f>
        <v>1.0093201220269308</v>
      </c>
      <c r="E48" s="74"/>
      <c r="F48" s="314">
        <f t="shared" ref="F48" si="49">F47/F46</f>
        <v>0.74242665182475953</v>
      </c>
      <c r="G48" s="74"/>
      <c r="H48" s="74"/>
      <c r="I48" s="315">
        <f t="shared" ref="I48" si="50">I47/I46</f>
        <v>0.88932498798770698</v>
      </c>
      <c r="J48" s="73"/>
      <c r="K48" s="74"/>
      <c r="L48" s="74"/>
      <c r="M48" s="74"/>
      <c r="N48" s="75"/>
      <c r="O48" s="76"/>
      <c r="P48" s="74"/>
      <c r="Q48" s="315">
        <f t="shared" ref="Q48" si="51">Q47/Q46</f>
        <v>0.88932498798770698</v>
      </c>
      <c r="R48" s="316">
        <f>SUM(R45:R47)</f>
        <v>1</v>
      </c>
    </row>
    <row r="49" spans="1:20" x14ac:dyDescent="0.2">
      <c r="A49" s="263" t="s">
        <v>267</v>
      </c>
      <c r="B49" s="38">
        <v>2020</v>
      </c>
      <c r="C49" s="64"/>
      <c r="D49" s="62"/>
      <c r="E49" s="264"/>
      <c r="F49" s="267">
        <v>0</v>
      </c>
      <c r="G49" s="62"/>
      <c r="H49" s="62"/>
      <c r="I49" s="266">
        <f t="shared" ref="I49" si="52">SUM(D49:H49)</f>
        <v>0</v>
      </c>
      <c r="J49" s="64"/>
      <c r="K49" s="62"/>
      <c r="L49" s="62"/>
      <c r="M49" s="62"/>
      <c r="N49" s="266"/>
      <c r="O49" s="61"/>
      <c r="P49" s="62"/>
      <c r="Q49" s="309">
        <f>I49+N49+P49</f>
        <v>0</v>
      </c>
      <c r="R49" s="317">
        <f>Q49/$T$51</f>
        <v>0</v>
      </c>
    </row>
    <row r="50" spans="1:20" x14ac:dyDescent="0.2">
      <c r="A50" s="19"/>
      <c r="B50" s="14">
        <v>2021</v>
      </c>
      <c r="C50" s="65"/>
      <c r="D50" s="66"/>
      <c r="E50" s="66"/>
      <c r="F50" s="66"/>
      <c r="G50" s="66"/>
      <c r="H50" s="66"/>
      <c r="I50" s="67"/>
      <c r="J50" s="65"/>
      <c r="K50" s="66"/>
      <c r="L50" s="271">
        <v>67738</v>
      </c>
      <c r="M50" s="66"/>
      <c r="N50" s="266">
        <f t="shared" ref="N50" si="53">SUM(J50:M50)</f>
        <v>67738</v>
      </c>
      <c r="O50" s="68"/>
      <c r="P50" s="66"/>
      <c r="Q50" s="311">
        <f t="shared" ref="Q50:Q51" si="54">I50+N50+P50</f>
        <v>67738</v>
      </c>
      <c r="R50" s="312">
        <f t="shared" ref="R50:R51" si="55">Q50/$T$51</f>
        <v>1</v>
      </c>
    </row>
    <row r="51" spans="1:20" x14ac:dyDescent="0.2">
      <c r="A51" s="19"/>
      <c r="B51" s="14">
        <v>2022</v>
      </c>
      <c r="C51" s="65"/>
      <c r="D51" s="66"/>
      <c r="E51" s="66"/>
      <c r="F51" s="66"/>
      <c r="G51" s="66"/>
      <c r="H51" s="66"/>
      <c r="I51" s="67"/>
      <c r="J51" s="65"/>
      <c r="K51" s="66"/>
      <c r="L51" s="66"/>
      <c r="M51" s="66"/>
      <c r="N51" s="266"/>
      <c r="O51" s="68"/>
      <c r="P51" s="66"/>
      <c r="Q51" s="313">
        <f t="shared" si="54"/>
        <v>0</v>
      </c>
      <c r="R51" s="319">
        <f t="shared" si="55"/>
        <v>0</v>
      </c>
      <c r="T51" s="328">
        <f>SUM(Q49:Q51)</f>
        <v>67738</v>
      </c>
    </row>
    <row r="52" spans="1:20" ht="12.75" thickBot="1" x14ac:dyDescent="0.25">
      <c r="A52" s="20"/>
      <c r="B52" s="60" t="s">
        <v>430</v>
      </c>
      <c r="C52" s="73"/>
      <c r="D52" s="74"/>
      <c r="E52" s="74"/>
      <c r="F52" s="74"/>
      <c r="G52" s="74"/>
      <c r="H52" s="74"/>
      <c r="I52" s="75"/>
      <c r="J52" s="73"/>
      <c r="K52" s="74"/>
      <c r="L52" s="74"/>
      <c r="M52" s="74"/>
      <c r="N52" s="75"/>
      <c r="O52" s="76"/>
      <c r="P52" s="74"/>
      <c r="Q52" s="314"/>
      <c r="R52" s="316">
        <f>SUM(R49:R51)</f>
        <v>1</v>
      </c>
    </row>
    <row r="53" spans="1:20" x14ac:dyDescent="0.2">
      <c r="A53" s="263" t="s">
        <v>268</v>
      </c>
      <c r="B53" s="38">
        <v>2020</v>
      </c>
      <c r="C53" s="64"/>
      <c r="D53" s="264">
        <v>100613</v>
      </c>
      <c r="E53" s="62"/>
      <c r="F53" s="264">
        <v>562850</v>
      </c>
      <c r="G53" s="62"/>
      <c r="H53" s="62"/>
      <c r="I53" s="266">
        <f t="shared" ref="I53:I67" si="56">SUM(D53:H53)</f>
        <v>663463</v>
      </c>
      <c r="J53" s="64"/>
      <c r="K53" s="62"/>
      <c r="L53" s="264">
        <v>16100</v>
      </c>
      <c r="M53" s="62"/>
      <c r="N53" s="266">
        <f t="shared" ref="N53:N54" si="57">SUM(J53:M53)</f>
        <v>16100</v>
      </c>
      <c r="O53" s="61"/>
      <c r="P53" s="62"/>
      <c r="Q53" s="309">
        <f>I53+N53+P53</f>
        <v>679563</v>
      </c>
      <c r="R53" s="317">
        <f>Q53/$T$55</f>
        <v>0.48933182695028721</v>
      </c>
    </row>
    <row r="54" spans="1:20" x14ac:dyDescent="0.2">
      <c r="A54" s="19"/>
      <c r="B54" s="14">
        <v>2021</v>
      </c>
      <c r="C54" s="65"/>
      <c r="D54" s="271">
        <v>97698</v>
      </c>
      <c r="E54" s="66"/>
      <c r="F54" s="271">
        <v>295208</v>
      </c>
      <c r="G54" s="66"/>
      <c r="H54" s="66"/>
      <c r="I54" s="266">
        <f t="shared" si="56"/>
        <v>392906</v>
      </c>
      <c r="J54" s="65"/>
      <c r="K54" s="66"/>
      <c r="L54" s="265">
        <v>0</v>
      </c>
      <c r="M54" s="66"/>
      <c r="N54" s="266">
        <f t="shared" si="57"/>
        <v>0</v>
      </c>
      <c r="O54" s="68"/>
      <c r="P54" s="66"/>
      <c r="Q54" s="311">
        <f t="shared" ref="Q54:Q55" si="58">I54+N54+P54</f>
        <v>392906</v>
      </c>
      <c r="R54" s="312">
        <f t="shared" ref="R54:R55" si="59">Q54/$T$55</f>
        <v>0.2829191860059031</v>
      </c>
    </row>
    <row r="55" spans="1:20" x14ac:dyDescent="0.2">
      <c r="A55" s="19"/>
      <c r="B55" s="14">
        <v>2022</v>
      </c>
      <c r="C55" s="65"/>
      <c r="D55" s="269">
        <v>68721</v>
      </c>
      <c r="E55" s="66"/>
      <c r="F55" s="269">
        <v>247567</v>
      </c>
      <c r="G55" s="66"/>
      <c r="H55" s="66"/>
      <c r="I55" s="266">
        <f t="shared" si="56"/>
        <v>316288</v>
      </c>
      <c r="J55" s="65"/>
      <c r="K55" s="66"/>
      <c r="L55" s="66"/>
      <c r="M55" s="66"/>
      <c r="N55" s="266"/>
      <c r="O55" s="68"/>
      <c r="P55" s="66"/>
      <c r="Q55" s="313">
        <f t="shared" si="58"/>
        <v>316288</v>
      </c>
      <c r="R55" s="319">
        <f t="shared" si="59"/>
        <v>0.22774898704380969</v>
      </c>
      <c r="T55" s="328">
        <f>SUM(Q53:Q55)</f>
        <v>1388757</v>
      </c>
    </row>
    <row r="56" spans="1:20" ht="12.75" thickBot="1" x14ac:dyDescent="0.25">
      <c r="A56" s="20"/>
      <c r="B56" s="60" t="s">
        <v>430</v>
      </c>
      <c r="C56" s="73"/>
      <c r="D56" s="314">
        <f t="shared" ref="D56" si="60">D55/D54</f>
        <v>0.70340232143953818</v>
      </c>
      <c r="E56" s="74"/>
      <c r="F56" s="314">
        <f t="shared" ref="F56" si="61">F55/F54</f>
        <v>0.83861887211728681</v>
      </c>
      <c r="G56" s="74"/>
      <c r="H56" s="74"/>
      <c r="I56" s="315">
        <f t="shared" ref="I56" si="62">I55/I54</f>
        <v>0.8049966149664296</v>
      </c>
      <c r="J56" s="73"/>
      <c r="K56" s="74"/>
      <c r="L56" s="315"/>
      <c r="M56" s="74"/>
      <c r="N56" s="315"/>
      <c r="O56" s="76"/>
      <c r="P56" s="74"/>
      <c r="Q56" s="315">
        <f t="shared" ref="Q56" si="63">Q55/Q54</f>
        <v>0.8049966149664296</v>
      </c>
      <c r="R56" s="316">
        <f>SUM(R53:R55)</f>
        <v>1</v>
      </c>
    </row>
    <row r="57" spans="1:20" x14ac:dyDescent="0.2">
      <c r="A57" s="263" t="s">
        <v>269</v>
      </c>
      <c r="B57" s="38">
        <v>2020</v>
      </c>
      <c r="C57" s="64"/>
      <c r="D57" s="264">
        <v>138315</v>
      </c>
      <c r="E57" s="62"/>
      <c r="F57" s="264">
        <v>118717</v>
      </c>
      <c r="G57" s="62"/>
      <c r="H57" s="62"/>
      <c r="I57" s="266">
        <f t="shared" si="56"/>
        <v>257032</v>
      </c>
      <c r="J57" s="64"/>
      <c r="K57" s="62"/>
      <c r="L57" s="62"/>
      <c r="M57" s="62"/>
      <c r="N57" s="266"/>
      <c r="O57" s="61"/>
      <c r="P57" s="62"/>
      <c r="Q57" s="309">
        <f>I57+N57+P57</f>
        <v>257032</v>
      </c>
      <c r="R57" s="317">
        <f>Q57/$T$59</f>
        <v>0.34027613213779334</v>
      </c>
    </row>
    <row r="58" spans="1:20" x14ac:dyDescent="0.2">
      <c r="A58" s="19"/>
      <c r="B58" s="14">
        <v>2021</v>
      </c>
      <c r="C58" s="65"/>
      <c r="D58" s="271">
        <v>124908</v>
      </c>
      <c r="E58" s="66"/>
      <c r="F58" s="271">
        <v>138481</v>
      </c>
      <c r="G58" s="66"/>
      <c r="H58" s="66"/>
      <c r="I58" s="266">
        <f t="shared" si="56"/>
        <v>263389</v>
      </c>
      <c r="J58" s="65"/>
      <c r="K58" s="66"/>
      <c r="L58" s="66"/>
      <c r="M58" s="66"/>
      <c r="N58" s="266"/>
      <c r="O58" s="68"/>
      <c r="P58" s="66"/>
      <c r="Q58" s="311">
        <f t="shared" ref="Q58:Q59" si="64">I58+N58+P58</f>
        <v>263389</v>
      </c>
      <c r="R58" s="312">
        <f t="shared" ref="R58:R59" si="65">Q58/$T$59</f>
        <v>0.348691953405184</v>
      </c>
    </row>
    <row r="59" spans="1:20" x14ac:dyDescent="0.2">
      <c r="A59" s="19"/>
      <c r="B59" s="14">
        <v>2022</v>
      </c>
      <c r="C59" s="65"/>
      <c r="D59" s="269">
        <v>105869</v>
      </c>
      <c r="E59" s="66"/>
      <c r="F59" s="269">
        <v>129073</v>
      </c>
      <c r="G59" s="66"/>
      <c r="H59" s="66"/>
      <c r="I59" s="266">
        <f t="shared" si="56"/>
        <v>234942</v>
      </c>
      <c r="J59" s="65"/>
      <c r="K59" s="66"/>
      <c r="L59" s="66"/>
      <c r="M59" s="66"/>
      <c r="N59" s="266"/>
      <c r="O59" s="68"/>
      <c r="P59" s="66"/>
      <c r="Q59" s="313">
        <f t="shared" si="64"/>
        <v>234942</v>
      </c>
      <c r="R59" s="319">
        <f t="shared" si="65"/>
        <v>0.31103191445702266</v>
      </c>
      <c r="T59" s="328">
        <f>SUM(Q57:Q59)</f>
        <v>755363</v>
      </c>
    </row>
    <row r="60" spans="1:20" ht="12.75" thickBot="1" x14ac:dyDescent="0.25">
      <c r="A60" s="20"/>
      <c r="B60" s="60" t="s">
        <v>430</v>
      </c>
      <c r="C60" s="73"/>
      <c r="D60" s="314">
        <f t="shared" ref="D60" si="66">D59/D58</f>
        <v>0.84757581580042907</v>
      </c>
      <c r="E60" s="74"/>
      <c r="F60" s="314">
        <f t="shared" ref="F60" si="67">F59/F58</f>
        <v>0.93206288227265832</v>
      </c>
      <c r="G60" s="74"/>
      <c r="H60" s="74"/>
      <c r="I60" s="315">
        <f t="shared" ref="I60" si="68">I59/I58</f>
        <v>0.89199624889422113</v>
      </c>
      <c r="J60" s="73"/>
      <c r="K60" s="74"/>
      <c r="L60" s="74"/>
      <c r="M60" s="74"/>
      <c r="N60" s="75"/>
      <c r="O60" s="76"/>
      <c r="P60" s="74"/>
      <c r="Q60" s="315">
        <f t="shared" ref="Q60" si="69">Q59/Q58</f>
        <v>0.89199624889422113</v>
      </c>
      <c r="R60" s="316">
        <f>SUM(R57:R59)</f>
        <v>1</v>
      </c>
    </row>
    <row r="61" spans="1:20" x14ac:dyDescent="0.2">
      <c r="A61" s="263" t="s">
        <v>270</v>
      </c>
      <c r="B61" s="38">
        <v>2020</v>
      </c>
      <c r="C61" s="64"/>
      <c r="D61" s="264">
        <v>3194115</v>
      </c>
      <c r="E61" s="264">
        <v>8000</v>
      </c>
      <c r="F61" s="264">
        <v>19610720</v>
      </c>
      <c r="G61" s="62"/>
      <c r="H61" s="265">
        <v>0</v>
      </c>
      <c r="I61" s="266">
        <f t="shared" si="56"/>
        <v>22812835</v>
      </c>
      <c r="J61" s="64"/>
      <c r="K61" s="62"/>
      <c r="L61" s="264">
        <v>25024651</v>
      </c>
      <c r="M61" s="62"/>
      <c r="N61" s="266">
        <f t="shared" ref="N61:N66" si="70">SUM(J61:M61)</f>
        <v>25024651</v>
      </c>
      <c r="O61" s="61"/>
      <c r="P61" s="62"/>
      <c r="Q61" s="309">
        <f>I61+N61+P61</f>
        <v>47837486</v>
      </c>
      <c r="R61" s="317">
        <f>Q61/$T$63</f>
        <v>0.54170434487834207</v>
      </c>
    </row>
    <row r="62" spans="1:20" x14ac:dyDescent="0.2">
      <c r="A62" s="19"/>
      <c r="B62" s="14">
        <v>2021</v>
      </c>
      <c r="C62" s="65"/>
      <c r="D62" s="271">
        <v>3709657</v>
      </c>
      <c r="E62" s="271">
        <v>14000</v>
      </c>
      <c r="F62" s="271">
        <v>2999484</v>
      </c>
      <c r="G62" s="66"/>
      <c r="H62" s="265">
        <v>0</v>
      </c>
      <c r="I62" s="266">
        <f t="shared" si="56"/>
        <v>6723141</v>
      </c>
      <c r="J62" s="65"/>
      <c r="K62" s="66"/>
      <c r="L62" s="271">
        <v>7807325</v>
      </c>
      <c r="M62" s="66"/>
      <c r="N62" s="266">
        <f t="shared" si="70"/>
        <v>7807325</v>
      </c>
      <c r="O62" s="68"/>
      <c r="P62" s="66"/>
      <c r="Q62" s="311">
        <f t="shared" ref="Q62:Q63" si="71">I62+N62+P62</f>
        <v>14530466</v>
      </c>
      <c r="R62" s="312">
        <f t="shared" ref="R62:R63" si="72">Q62/$T$63</f>
        <v>0.16454076548477115</v>
      </c>
    </row>
    <row r="63" spans="1:20" x14ac:dyDescent="0.2">
      <c r="A63" s="19"/>
      <c r="B63" s="14">
        <v>2022</v>
      </c>
      <c r="C63" s="65"/>
      <c r="D63" s="269">
        <v>3022612</v>
      </c>
      <c r="E63" s="66"/>
      <c r="F63" s="269">
        <v>11830241</v>
      </c>
      <c r="G63" s="66"/>
      <c r="H63" s="66"/>
      <c r="I63" s="266">
        <f t="shared" si="56"/>
        <v>14852853</v>
      </c>
      <c r="J63" s="65"/>
      <c r="K63" s="66"/>
      <c r="L63" s="269">
        <v>11088411</v>
      </c>
      <c r="M63" s="66"/>
      <c r="N63" s="266">
        <f t="shared" si="70"/>
        <v>11088411</v>
      </c>
      <c r="O63" s="68"/>
      <c r="P63" s="66"/>
      <c r="Q63" s="320">
        <f t="shared" si="71"/>
        <v>25941264</v>
      </c>
      <c r="R63" s="319">
        <f t="shared" si="72"/>
        <v>0.29375488963688684</v>
      </c>
      <c r="T63" s="328">
        <f>SUM(Q61:Q63)</f>
        <v>88309216</v>
      </c>
    </row>
    <row r="64" spans="1:20" ht="12.75" thickBot="1" x14ac:dyDescent="0.25">
      <c r="A64" s="20"/>
      <c r="B64" s="60" t="s">
        <v>430</v>
      </c>
      <c r="C64" s="73"/>
      <c r="D64" s="314">
        <f t="shared" ref="D64" si="73">D63/D62</f>
        <v>0.81479554578765634</v>
      </c>
      <c r="E64" s="74"/>
      <c r="F64" s="314">
        <f t="shared" ref="F64" si="74">F63/F62</f>
        <v>3.9440920504993526</v>
      </c>
      <c r="G64" s="74"/>
      <c r="H64" s="74"/>
      <c r="I64" s="315">
        <f t="shared" ref="I64" si="75">I63/I62</f>
        <v>2.2092133721425746</v>
      </c>
      <c r="J64" s="73"/>
      <c r="K64" s="74"/>
      <c r="L64" s="314">
        <f t="shared" ref="L64" si="76">L63/L62</f>
        <v>1.4202573864928127</v>
      </c>
      <c r="M64" s="74"/>
      <c r="N64" s="314">
        <f t="shared" ref="N64" si="77">N63/N62</f>
        <v>1.4202573864928127</v>
      </c>
      <c r="O64" s="76"/>
      <c r="P64" s="74"/>
      <c r="Q64" s="321">
        <f t="shared" ref="Q64" si="78">Q63/Q62</f>
        <v>1.7853015863359096</v>
      </c>
      <c r="R64" s="316">
        <f>SUM(R61:R63)</f>
        <v>1</v>
      </c>
    </row>
    <row r="65" spans="1:20" x14ac:dyDescent="0.2">
      <c r="A65" s="263" t="s">
        <v>271</v>
      </c>
      <c r="B65" s="38">
        <v>2020</v>
      </c>
      <c r="C65" s="64"/>
      <c r="D65" s="264">
        <v>29939</v>
      </c>
      <c r="E65" s="62"/>
      <c r="F65" s="264">
        <v>232145</v>
      </c>
      <c r="G65" s="62"/>
      <c r="H65" s="62"/>
      <c r="I65" s="266">
        <f t="shared" si="56"/>
        <v>262084</v>
      </c>
      <c r="J65" s="64"/>
      <c r="K65" s="62"/>
      <c r="L65" s="264">
        <v>126026</v>
      </c>
      <c r="M65" s="62"/>
      <c r="N65" s="266">
        <f t="shared" si="70"/>
        <v>126026</v>
      </c>
      <c r="O65" s="61"/>
      <c r="P65" s="62"/>
      <c r="Q65" s="311">
        <f>I65+N65+P65</f>
        <v>388110</v>
      </c>
      <c r="R65" s="317">
        <f>Q65/$T$67</f>
        <v>0.65504903036338169</v>
      </c>
    </row>
    <row r="66" spans="1:20" x14ac:dyDescent="0.2">
      <c r="A66" s="19"/>
      <c r="B66" s="14">
        <v>2021</v>
      </c>
      <c r="C66" s="65"/>
      <c r="D66" s="271">
        <v>29939</v>
      </c>
      <c r="E66" s="66"/>
      <c r="F66" s="271">
        <v>94858</v>
      </c>
      <c r="G66" s="66"/>
      <c r="H66" s="66"/>
      <c r="I66" s="266">
        <f t="shared" si="56"/>
        <v>124797</v>
      </c>
      <c r="J66" s="65"/>
      <c r="K66" s="66"/>
      <c r="L66" s="265">
        <v>0</v>
      </c>
      <c r="M66" s="66"/>
      <c r="N66" s="266">
        <f t="shared" si="70"/>
        <v>0</v>
      </c>
      <c r="O66" s="68"/>
      <c r="P66" s="66"/>
      <c r="Q66" s="311">
        <f t="shared" ref="Q66:Q67" si="79">I66+N66+P66</f>
        <v>124797</v>
      </c>
      <c r="R66" s="312">
        <f t="shared" ref="R66:R67" si="80">Q66/$T$67</f>
        <v>0.21063140306165504</v>
      </c>
    </row>
    <row r="67" spans="1:20" x14ac:dyDescent="0.2">
      <c r="A67" s="19"/>
      <c r="B67" s="14">
        <v>2022</v>
      </c>
      <c r="C67" s="65"/>
      <c r="D67" s="269">
        <v>39583</v>
      </c>
      <c r="E67" s="66"/>
      <c r="F67" s="269">
        <v>40000</v>
      </c>
      <c r="G67" s="66"/>
      <c r="H67" s="66"/>
      <c r="I67" s="266">
        <f t="shared" si="56"/>
        <v>79583</v>
      </c>
      <c r="J67" s="65"/>
      <c r="K67" s="66"/>
      <c r="L67" s="66"/>
      <c r="M67" s="66"/>
      <c r="N67" s="266"/>
      <c r="O67" s="68"/>
      <c r="P67" s="66"/>
      <c r="Q67" s="311">
        <f t="shared" si="79"/>
        <v>79583</v>
      </c>
      <c r="R67" s="319">
        <f t="shared" si="80"/>
        <v>0.1343195665749633</v>
      </c>
      <c r="T67" s="328">
        <f>SUM(Q65:Q67)</f>
        <v>592490</v>
      </c>
    </row>
    <row r="68" spans="1:20" ht="12.75" thickBot="1" x14ac:dyDescent="0.25">
      <c r="A68" s="20"/>
      <c r="B68" s="60" t="s">
        <v>430</v>
      </c>
      <c r="C68" s="73"/>
      <c r="D68" s="314">
        <f t="shared" ref="D68" si="81">D67/D66</f>
        <v>1.3221216473496109</v>
      </c>
      <c r="E68" s="74"/>
      <c r="F68" s="314">
        <f t="shared" ref="F68" si="82">F67/F66</f>
        <v>0.42168293659997047</v>
      </c>
      <c r="G68" s="74"/>
      <c r="H68" s="74"/>
      <c r="I68" s="315">
        <f t="shared" ref="I68" si="83">I67/I66</f>
        <v>0.63769962418968407</v>
      </c>
      <c r="J68" s="73"/>
      <c r="K68" s="74"/>
      <c r="L68" s="74"/>
      <c r="M68" s="74"/>
      <c r="N68" s="75"/>
      <c r="O68" s="76"/>
      <c r="P68" s="74"/>
      <c r="Q68" s="315">
        <f t="shared" ref="Q68" si="84">Q67/Q66</f>
        <v>0.63769962418968407</v>
      </c>
      <c r="R68" s="316">
        <f>SUM(R65:R67)</f>
        <v>1</v>
      </c>
    </row>
    <row r="69" spans="1:20" x14ac:dyDescent="0.2">
      <c r="A69" s="263" t="s">
        <v>272</v>
      </c>
      <c r="B69" s="38">
        <v>2020</v>
      </c>
      <c r="C69" s="64"/>
      <c r="D69" s="62"/>
      <c r="E69" s="62"/>
      <c r="F69" s="62"/>
      <c r="G69" s="62"/>
      <c r="H69" s="62"/>
      <c r="I69" s="63"/>
      <c r="J69" s="64"/>
      <c r="K69" s="62"/>
      <c r="L69" s="264">
        <v>15584987</v>
      </c>
      <c r="M69" s="62"/>
      <c r="N69" s="266">
        <f t="shared" ref="N69:N95" si="85">SUM(J69:M69)</f>
        <v>15584987</v>
      </c>
      <c r="O69" s="61"/>
      <c r="P69" s="62"/>
      <c r="Q69" s="309">
        <f>I69+N69+P69</f>
        <v>15584987</v>
      </c>
      <c r="R69" s="317">
        <f>Q69/$T$71</f>
        <v>0.56028587581581246</v>
      </c>
    </row>
    <row r="70" spans="1:20" x14ac:dyDescent="0.2">
      <c r="A70" s="19"/>
      <c r="B70" s="14">
        <v>2021</v>
      </c>
      <c r="C70" s="65"/>
      <c r="D70" s="66"/>
      <c r="E70" s="66"/>
      <c r="F70" s="66"/>
      <c r="G70" s="66"/>
      <c r="H70" s="66"/>
      <c r="I70" s="67"/>
      <c r="J70" s="65"/>
      <c r="K70" s="66"/>
      <c r="L70" s="272">
        <v>3025004</v>
      </c>
      <c r="M70" s="66"/>
      <c r="N70" s="266">
        <f t="shared" si="85"/>
        <v>3025004</v>
      </c>
      <c r="O70" s="68"/>
      <c r="P70" s="66"/>
      <c r="Q70" s="311">
        <f t="shared" ref="Q70:Q71" si="86">I70+N70+P70</f>
        <v>3025004</v>
      </c>
      <c r="R70" s="312">
        <f t="shared" ref="R70:R71" si="87">Q70/$T$71</f>
        <v>0.10874997941841955</v>
      </c>
    </row>
    <row r="71" spans="1:20" x14ac:dyDescent="0.2">
      <c r="A71" s="19"/>
      <c r="B71" s="14">
        <v>2022</v>
      </c>
      <c r="C71" s="65"/>
      <c r="D71" s="66"/>
      <c r="E71" s="66"/>
      <c r="F71" s="66"/>
      <c r="G71" s="66"/>
      <c r="H71" s="66"/>
      <c r="I71" s="67"/>
      <c r="J71" s="65"/>
      <c r="K71" s="66"/>
      <c r="L71" s="269">
        <v>9206143</v>
      </c>
      <c r="M71" s="66"/>
      <c r="N71" s="266">
        <f t="shared" si="85"/>
        <v>9206143</v>
      </c>
      <c r="O71" s="68"/>
      <c r="P71" s="66"/>
      <c r="Q71" s="313">
        <f t="shared" si="86"/>
        <v>9206143</v>
      </c>
      <c r="R71" s="319">
        <f t="shared" si="87"/>
        <v>0.33096414476576796</v>
      </c>
      <c r="T71" s="328">
        <f>SUM(Q69:Q71)</f>
        <v>27816134</v>
      </c>
    </row>
    <row r="72" spans="1:20" ht="12.75" thickBot="1" x14ac:dyDescent="0.25">
      <c r="A72" s="20"/>
      <c r="B72" s="60" t="s">
        <v>430</v>
      </c>
      <c r="C72" s="73"/>
      <c r="D72" s="74"/>
      <c r="E72" s="74"/>
      <c r="F72" s="74"/>
      <c r="G72" s="74"/>
      <c r="H72" s="74"/>
      <c r="I72" s="75"/>
      <c r="J72" s="73"/>
      <c r="K72" s="74"/>
      <c r="L72" s="314">
        <f t="shared" ref="L72" si="88">L71/L70</f>
        <v>3.0433490335880546</v>
      </c>
      <c r="M72" s="74"/>
      <c r="N72" s="315">
        <f t="shared" ref="N72" si="89">N71/N70</f>
        <v>3.0433490335880546</v>
      </c>
      <c r="O72" s="76"/>
      <c r="P72" s="74"/>
      <c r="Q72" s="315">
        <f t="shared" ref="Q72" si="90">Q71/Q70</f>
        <v>3.0433490335880546</v>
      </c>
      <c r="R72" s="316">
        <f>SUM(R69:R71)</f>
        <v>1</v>
      </c>
    </row>
    <row r="73" spans="1:20" x14ac:dyDescent="0.2">
      <c r="A73" s="278" t="s">
        <v>273</v>
      </c>
      <c r="B73" s="38">
        <v>2020</v>
      </c>
      <c r="C73" s="64"/>
      <c r="D73" s="62"/>
      <c r="E73" s="62"/>
      <c r="F73" s="264">
        <v>1121483</v>
      </c>
      <c r="G73" s="62"/>
      <c r="H73" s="62"/>
      <c r="I73" s="266">
        <f t="shared" ref="I73:I85" si="91">SUM(D73:H73)</f>
        <v>1121483</v>
      </c>
      <c r="J73" s="64"/>
      <c r="K73" s="62"/>
      <c r="L73" s="264">
        <v>4999000</v>
      </c>
      <c r="M73" s="62"/>
      <c r="N73" s="266">
        <f t="shared" si="85"/>
        <v>4999000</v>
      </c>
      <c r="O73" s="61"/>
      <c r="P73" s="62"/>
      <c r="Q73" s="309">
        <f>I73+N73+P73</f>
        <v>6120483</v>
      </c>
      <c r="R73" s="317">
        <f>Q73/$T$75</f>
        <v>0.78405790194976732</v>
      </c>
    </row>
    <row r="74" spans="1:20" x14ac:dyDescent="0.2">
      <c r="A74" s="19"/>
      <c r="B74" s="14">
        <v>2021</v>
      </c>
      <c r="C74" s="65"/>
      <c r="D74" s="66"/>
      <c r="E74" s="66"/>
      <c r="F74" s="271">
        <v>643538</v>
      </c>
      <c r="G74" s="66"/>
      <c r="H74" s="66"/>
      <c r="I74" s="266">
        <f t="shared" si="91"/>
        <v>643538</v>
      </c>
      <c r="J74" s="65"/>
      <c r="K74" s="66"/>
      <c r="L74" s="271">
        <v>250000</v>
      </c>
      <c r="M74" s="66"/>
      <c r="N74" s="266">
        <f t="shared" si="85"/>
        <v>250000</v>
      </c>
      <c r="O74" s="68"/>
      <c r="P74" s="66"/>
      <c r="Q74" s="311">
        <f t="shared" ref="Q74:Q75" si="92">I74+N74+P74</f>
        <v>893538</v>
      </c>
      <c r="R74" s="312">
        <f t="shared" ref="R74:R75" si="93">Q74/$T$75</f>
        <v>0.11446572592267493</v>
      </c>
    </row>
    <row r="75" spans="1:20" x14ac:dyDescent="0.2">
      <c r="A75" s="19"/>
      <c r="B75" s="14">
        <v>2022</v>
      </c>
      <c r="C75" s="65"/>
      <c r="D75" s="66"/>
      <c r="E75" s="66"/>
      <c r="F75" s="269">
        <v>337186</v>
      </c>
      <c r="G75" s="66"/>
      <c r="H75" s="66"/>
      <c r="I75" s="266">
        <f t="shared" si="91"/>
        <v>337186</v>
      </c>
      <c r="J75" s="65"/>
      <c r="K75" s="66"/>
      <c r="L75" s="269">
        <v>454955</v>
      </c>
      <c r="M75" s="66"/>
      <c r="N75" s="266">
        <f t="shared" si="85"/>
        <v>454955</v>
      </c>
      <c r="O75" s="68"/>
      <c r="P75" s="66"/>
      <c r="Q75" s="313">
        <f t="shared" si="92"/>
        <v>792141</v>
      </c>
      <c r="R75" s="319">
        <f t="shared" si="93"/>
        <v>0.1014763721275577</v>
      </c>
      <c r="T75" s="328">
        <f>SUM(Q73:Q75)</f>
        <v>7806162</v>
      </c>
    </row>
    <row r="76" spans="1:20" ht="12.75" thickBot="1" x14ac:dyDescent="0.25">
      <c r="A76" s="20"/>
      <c r="B76" s="60" t="s">
        <v>430</v>
      </c>
      <c r="C76" s="73"/>
      <c r="D76" s="74"/>
      <c r="E76" s="74"/>
      <c r="F76" s="314">
        <f t="shared" ref="F76" si="94">F75/F74</f>
        <v>0.52395662726987369</v>
      </c>
      <c r="G76" s="74"/>
      <c r="H76" s="74"/>
      <c r="I76" s="315">
        <f t="shared" ref="I76" si="95">I75/I74</f>
        <v>0.52395662726987369</v>
      </c>
      <c r="J76" s="73"/>
      <c r="K76" s="74"/>
      <c r="L76" s="314">
        <f t="shared" ref="L76" si="96">L75/L74</f>
        <v>1.81982</v>
      </c>
      <c r="M76" s="74"/>
      <c r="N76" s="315">
        <f t="shared" ref="N76" si="97">N75/N74</f>
        <v>1.81982</v>
      </c>
      <c r="O76" s="76"/>
      <c r="P76" s="74"/>
      <c r="Q76" s="315">
        <f t="shared" ref="Q76" si="98">Q75/Q74</f>
        <v>0.88652189386461455</v>
      </c>
      <c r="R76" s="316">
        <f>SUM(R73:R75)</f>
        <v>0.99999999999999989</v>
      </c>
    </row>
    <row r="77" spans="1:20" x14ac:dyDescent="0.2">
      <c r="A77" s="263" t="s">
        <v>274</v>
      </c>
      <c r="B77" s="38">
        <v>2020</v>
      </c>
      <c r="C77" s="64"/>
      <c r="D77" s="264">
        <v>173632</v>
      </c>
      <c r="E77" s="62"/>
      <c r="F77" s="264">
        <v>519936</v>
      </c>
      <c r="G77" s="62"/>
      <c r="H77" s="62"/>
      <c r="I77" s="266">
        <f t="shared" si="91"/>
        <v>693568</v>
      </c>
      <c r="J77" s="64"/>
      <c r="K77" s="62"/>
      <c r="L77" s="265">
        <v>0</v>
      </c>
      <c r="M77" s="62"/>
      <c r="N77" s="266">
        <f t="shared" si="85"/>
        <v>0</v>
      </c>
      <c r="O77" s="61"/>
      <c r="P77" s="62"/>
      <c r="Q77" s="309">
        <f>I77+N77+P77</f>
        <v>693568</v>
      </c>
      <c r="R77" s="317">
        <f>Q77/$T$79</f>
        <v>0.15364769501209014</v>
      </c>
    </row>
    <row r="78" spans="1:20" x14ac:dyDescent="0.2">
      <c r="A78" s="19"/>
      <c r="B78" s="14">
        <v>2021</v>
      </c>
      <c r="C78" s="65"/>
      <c r="D78" s="271">
        <v>171945</v>
      </c>
      <c r="E78" s="66"/>
      <c r="F78" s="271">
        <v>868772</v>
      </c>
      <c r="G78" s="66"/>
      <c r="H78" s="66"/>
      <c r="I78" s="266">
        <f t="shared" si="91"/>
        <v>1040717</v>
      </c>
      <c r="J78" s="65"/>
      <c r="K78" s="66"/>
      <c r="L78" s="265">
        <v>0</v>
      </c>
      <c r="M78" s="66"/>
      <c r="N78" s="266">
        <f t="shared" si="85"/>
        <v>0</v>
      </c>
      <c r="O78" s="68"/>
      <c r="P78" s="66"/>
      <c r="Q78" s="311">
        <f t="shared" ref="Q78:Q79" si="99">I78+N78+P78</f>
        <v>1040717</v>
      </c>
      <c r="R78" s="312">
        <f t="shared" ref="R78:R79" si="100">Q78/$T$79</f>
        <v>0.23055240179751285</v>
      </c>
    </row>
    <row r="79" spans="1:20" x14ac:dyDescent="0.2">
      <c r="A79" s="19"/>
      <c r="B79" s="14">
        <v>2022</v>
      </c>
      <c r="C79" s="65"/>
      <c r="D79" s="269">
        <v>171958</v>
      </c>
      <c r="E79" s="66"/>
      <c r="F79" s="269">
        <v>591246</v>
      </c>
      <c r="G79" s="66"/>
      <c r="H79" s="66"/>
      <c r="I79" s="266">
        <f t="shared" si="91"/>
        <v>763204</v>
      </c>
      <c r="J79" s="65"/>
      <c r="K79" s="66"/>
      <c r="L79" s="269">
        <v>2016526</v>
      </c>
      <c r="M79" s="66"/>
      <c r="N79" s="266">
        <f t="shared" si="85"/>
        <v>2016526</v>
      </c>
      <c r="O79" s="68"/>
      <c r="P79" s="66"/>
      <c r="Q79" s="313">
        <f t="shared" si="99"/>
        <v>2779730</v>
      </c>
      <c r="R79" s="319">
        <f t="shared" si="100"/>
        <v>0.61579990319039701</v>
      </c>
      <c r="T79" s="328">
        <f>SUM(Q77:Q79)</f>
        <v>4514015</v>
      </c>
    </row>
    <row r="80" spans="1:20" ht="12.75" thickBot="1" x14ac:dyDescent="0.25">
      <c r="A80" s="20"/>
      <c r="B80" s="60" t="s">
        <v>430</v>
      </c>
      <c r="C80" s="73"/>
      <c r="D80" s="314">
        <f t="shared" ref="D80:F80" si="101">D79/D78</f>
        <v>1.000075605571549</v>
      </c>
      <c r="E80" s="74"/>
      <c r="F80" s="314">
        <f t="shared" si="101"/>
        <v>0.68055370108613078</v>
      </c>
      <c r="G80" s="74"/>
      <c r="H80" s="74"/>
      <c r="I80" s="315">
        <f t="shared" ref="I80" si="102">I79/I78</f>
        <v>0.73334441543666529</v>
      </c>
      <c r="J80" s="73"/>
      <c r="K80" s="74"/>
      <c r="L80" s="314"/>
      <c r="M80" s="74"/>
      <c r="N80" s="314"/>
      <c r="O80" s="76"/>
      <c r="P80" s="74"/>
      <c r="Q80" s="315">
        <f t="shared" ref="Q80" si="103">Q79/Q78</f>
        <v>2.6709758752859809</v>
      </c>
      <c r="R80" s="316">
        <f>SUM(R77:R79)</f>
        <v>1</v>
      </c>
    </row>
    <row r="81" spans="1:20" x14ac:dyDescent="0.2">
      <c r="A81" s="263" t="s">
        <v>275</v>
      </c>
      <c r="B81" s="38">
        <v>2020</v>
      </c>
      <c r="C81" s="64"/>
      <c r="D81" s="264">
        <v>167017432</v>
      </c>
      <c r="E81" s="264">
        <v>75375</v>
      </c>
      <c r="F81" s="264">
        <v>48828485</v>
      </c>
      <c r="G81" s="62"/>
      <c r="H81" s="264">
        <v>792001</v>
      </c>
      <c r="I81" s="266">
        <f t="shared" si="91"/>
        <v>216713293</v>
      </c>
      <c r="J81" s="64"/>
      <c r="K81" s="62"/>
      <c r="L81" s="264">
        <v>12742773</v>
      </c>
      <c r="M81" s="62"/>
      <c r="N81" s="266">
        <f t="shared" si="85"/>
        <v>12742773</v>
      </c>
      <c r="O81" s="61"/>
      <c r="P81" s="62"/>
      <c r="Q81" s="309">
        <f>I81+N81+P81</f>
        <v>229456066</v>
      </c>
      <c r="R81" s="317">
        <f>Q81/$T$83</f>
        <v>0.28739415195929602</v>
      </c>
    </row>
    <row r="82" spans="1:20" x14ac:dyDescent="0.2">
      <c r="A82" s="19"/>
      <c r="B82" s="14">
        <v>2021</v>
      </c>
      <c r="C82" s="65"/>
      <c r="D82" s="271">
        <v>179385421</v>
      </c>
      <c r="E82" s="271">
        <v>75375</v>
      </c>
      <c r="F82" s="271">
        <v>64391256</v>
      </c>
      <c r="G82" s="66"/>
      <c r="H82" s="271">
        <v>792001</v>
      </c>
      <c r="I82" s="266">
        <f t="shared" si="91"/>
        <v>244644053</v>
      </c>
      <c r="J82" s="65"/>
      <c r="K82" s="66"/>
      <c r="L82" s="271">
        <v>54799820</v>
      </c>
      <c r="M82" s="66"/>
      <c r="N82" s="266">
        <f t="shared" si="85"/>
        <v>54799820</v>
      </c>
      <c r="O82" s="68"/>
      <c r="P82" s="66"/>
      <c r="Q82" s="311">
        <f t="shared" ref="Q82:Q83" si="104">I82+N82+P82</f>
        <v>299443873</v>
      </c>
      <c r="R82" s="312">
        <f t="shared" ref="R82:R83" si="105">Q82/$T$83</f>
        <v>0.37505401116849157</v>
      </c>
    </row>
    <row r="83" spans="1:20" x14ac:dyDescent="0.2">
      <c r="A83" s="19"/>
      <c r="B83" s="14">
        <v>2022</v>
      </c>
      <c r="C83" s="65"/>
      <c r="D83" s="269">
        <v>180555680</v>
      </c>
      <c r="E83" s="66"/>
      <c r="F83" s="269">
        <v>72766693</v>
      </c>
      <c r="G83" s="66"/>
      <c r="H83" s="269">
        <v>792001</v>
      </c>
      <c r="I83" s="266">
        <f t="shared" si="91"/>
        <v>254114374</v>
      </c>
      <c r="J83" s="65"/>
      <c r="K83" s="66"/>
      <c r="L83" s="269">
        <v>15387688</v>
      </c>
      <c r="M83" s="66"/>
      <c r="N83" s="266">
        <f t="shared" si="85"/>
        <v>15387688</v>
      </c>
      <c r="O83" s="68"/>
      <c r="P83" s="66"/>
      <c r="Q83" s="320">
        <f t="shared" si="104"/>
        <v>269502062</v>
      </c>
      <c r="R83" s="319">
        <f t="shared" si="105"/>
        <v>0.33755183687221246</v>
      </c>
      <c r="T83" s="328">
        <f>SUM(Q81:Q83)</f>
        <v>798402001</v>
      </c>
    </row>
    <row r="84" spans="1:20" ht="12.75" thickBot="1" x14ac:dyDescent="0.25">
      <c r="A84" s="20"/>
      <c r="B84" s="60" t="s">
        <v>430</v>
      </c>
      <c r="C84" s="73"/>
      <c r="D84" s="314">
        <f t="shared" ref="D84:I84" si="106">D83/D82</f>
        <v>1.0065237129833422</v>
      </c>
      <c r="E84" s="74"/>
      <c r="F84" s="314">
        <f t="shared" si="106"/>
        <v>1.130071030141111</v>
      </c>
      <c r="G84" s="74"/>
      <c r="H84" s="314">
        <f t="shared" si="106"/>
        <v>1</v>
      </c>
      <c r="I84" s="315">
        <f t="shared" si="106"/>
        <v>1.0387106119436307</v>
      </c>
      <c r="J84" s="73"/>
      <c r="K84" s="74"/>
      <c r="L84" s="314">
        <f t="shared" ref="L84" si="107">L83/L82</f>
        <v>0.28079814860705749</v>
      </c>
      <c r="M84" s="74"/>
      <c r="N84" s="315">
        <f t="shared" ref="N84" si="108">N83/N82</f>
        <v>0.28079814860705749</v>
      </c>
      <c r="O84" s="76"/>
      <c r="P84" s="74"/>
      <c r="Q84" s="315">
        <f t="shared" ref="Q84" si="109">Q83/Q82</f>
        <v>0.90000860361567658</v>
      </c>
      <c r="R84" s="316">
        <f>SUM(R81:R83)</f>
        <v>1</v>
      </c>
    </row>
    <row r="85" spans="1:20" x14ac:dyDescent="0.2">
      <c r="A85" s="263" t="s">
        <v>276</v>
      </c>
      <c r="B85" s="38">
        <v>2020</v>
      </c>
      <c r="C85" s="64"/>
      <c r="D85" s="62"/>
      <c r="E85" s="62"/>
      <c r="F85" s="279">
        <v>0</v>
      </c>
      <c r="G85" s="62"/>
      <c r="H85" s="62"/>
      <c r="I85" s="266">
        <f t="shared" si="91"/>
        <v>0</v>
      </c>
      <c r="J85" s="64"/>
      <c r="K85" s="62"/>
      <c r="L85" s="264">
        <v>7000000</v>
      </c>
      <c r="M85" s="62"/>
      <c r="N85" s="266">
        <f t="shared" si="85"/>
        <v>7000000</v>
      </c>
      <c r="O85" s="61"/>
      <c r="P85" s="62"/>
      <c r="Q85" s="309">
        <f>I85+N85+P85</f>
        <v>7000000</v>
      </c>
      <c r="R85" s="317">
        <f>Q85/$T$87</f>
        <v>0.37701706147624048</v>
      </c>
    </row>
    <row r="86" spans="1:20" x14ac:dyDescent="0.2">
      <c r="A86" s="19"/>
      <c r="B86" s="14">
        <v>2021</v>
      </c>
      <c r="C86" s="65"/>
      <c r="D86" s="66"/>
      <c r="E86" s="66"/>
      <c r="F86" s="66"/>
      <c r="G86" s="66"/>
      <c r="H86" s="66"/>
      <c r="I86" s="67"/>
      <c r="J86" s="65"/>
      <c r="K86" s="66"/>
      <c r="L86" s="271">
        <v>6577699</v>
      </c>
      <c r="M86" s="66"/>
      <c r="N86" s="266">
        <f t="shared" si="85"/>
        <v>6577699</v>
      </c>
      <c r="O86" s="68"/>
      <c r="P86" s="66"/>
      <c r="Q86" s="311">
        <f t="shared" ref="Q86:Q87" si="110">I86+N86+P86</f>
        <v>6577699</v>
      </c>
      <c r="R86" s="312">
        <f t="shared" ref="R86:R87" si="111">Q86/$T$87</f>
        <v>0.35427210689360078</v>
      </c>
    </row>
    <row r="87" spans="1:20" x14ac:dyDescent="0.2">
      <c r="A87" s="19"/>
      <c r="B87" s="14">
        <v>2022</v>
      </c>
      <c r="C87" s="65"/>
      <c r="D87" s="66"/>
      <c r="E87" s="66"/>
      <c r="F87" s="66"/>
      <c r="G87" s="66"/>
      <c r="H87" s="66"/>
      <c r="I87" s="67"/>
      <c r="J87" s="65"/>
      <c r="K87" s="66"/>
      <c r="L87" s="269">
        <v>4989100</v>
      </c>
      <c r="M87" s="66"/>
      <c r="N87" s="266">
        <f t="shared" si="85"/>
        <v>4989100</v>
      </c>
      <c r="O87" s="68"/>
      <c r="P87" s="66"/>
      <c r="Q87" s="313">
        <f t="shared" si="110"/>
        <v>4989100</v>
      </c>
      <c r="R87" s="319">
        <f t="shared" si="111"/>
        <v>0.26871083163015874</v>
      </c>
      <c r="T87" s="328">
        <f>SUM(Q85:Q87)</f>
        <v>18566799</v>
      </c>
    </row>
    <row r="88" spans="1:20" ht="12.75" thickBot="1" x14ac:dyDescent="0.25">
      <c r="A88" s="20"/>
      <c r="B88" s="60" t="s">
        <v>430</v>
      </c>
      <c r="C88" s="73"/>
      <c r="D88" s="74"/>
      <c r="E88" s="74"/>
      <c r="F88" s="74"/>
      <c r="G88" s="74"/>
      <c r="H88" s="74"/>
      <c r="I88" s="75"/>
      <c r="J88" s="73"/>
      <c r="K88" s="74"/>
      <c r="L88" s="314">
        <f t="shared" ref="L88" si="112">L87/L86</f>
        <v>0.75848712444883837</v>
      </c>
      <c r="M88" s="74"/>
      <c r="N88" s="315">
        <f t="shared" ref="N88" si="113">N87/N86</f>
        <v>0.75848712444883837</v>
      </c>
      <c r="O88" s="76"/>
      <c r="P88" s="74"/>
      <c r="Q88" s="315">
        <f t="shared" ref="Q88" si="114">Q87/Q86</f>
        <v>0.75848712444883837</v>
      </c>
      <c r="R88" s="316">
        <f>SUM(R85:R87)</f>
        <v>1</v>
      </c>
    </row>
    <row r="89" spans="1:20" x14ac:dyDescent="0.2">
      <c r="A89" s="263" t="s">
        <v>277</v>
      </c>
      <c r="B89" s="38">
        <v>2020</v>
      </c>
      <c r="C89" s="64"/>
      <c r="D89" s="264">
        <v>388989735</v>
      </c>
      <c r="E89" s="264">
        <v>167131</v>
      </c>
      <c r="F89" s="264">
        <v>34175321</v>
      </c>
      <c r="G89" s="62"/>
      <c r="H89" s="280">
        <v>0</v>
      </c>
      <c r="I89" s="266">
        <f t="shared" ref="I89:I99" si="115">SUM(D89:H89)</f>
        <v>423332187</v>
      </c>
      <c r="J89" s="64"/>
      <c r="K89" s="62"/>
      <c r="L89" s="264">
        <v>85604338</v>
      </c>
      <c r="M89" s="62"/>
      <c r="N89" s="266">
        <f t="shared" si="85"/>
        <v>85604338</v>
      </c>
      <c r="O89" s="61"/>
      <c r="P89" s="62"/>
      <c r="Q89" s="309">
        <f>I89+N89+P89</f>
        <v>508936525</v>
      </c>
      <c r="R89" s="317">
        <f>Q89/$T$91</f>
        <v>0.31440228204561782</v>
      </c>
    </row>
    <row r="90" spans="1:20" x14ac:dyDescent="0.2">
      <c r="A90" s="19"/>
      <c r="B90" s="14">
        <v>2021</v>
      </c>
      <c r="C90" s="65"/>
      <c r="D90" s="271">
        <v>436987042</v>
      </c>
      <c r="E90" s="271">
        <v>707776</v>
      </c>
      <c r="F90" s="271">
        <v>24263583</v>
      </c>
      <c r="G90" s="66"/>
      <c r="H90" s="280">
        <v>0</v>
      </c>
      <c r="I90" s="266">
        <f t="shared" si="115"/>
        <v>461958401</v>
      </c>
      <c r="J90" s="65"/>
      <c r="K90" s="66"/>
      <c r="L90" s="271">
        <v>84913602</v>
      </c>
      <c r="M90" s="66"/>
      <c r="N90" s="266">
        <f t="shared" si="85"/>
        <v>84913602</v>
      </c>
      <c r="O90" s="68"/>
      <c r="P90" s="66"/>
      <c r="Q90" s="311">
        <f t="shared" ref="Q90:Q91" si="116">I90+N90+P90</f>
        <v>546872003</v>
      </c>
      <c r="R90" s="312">
        <f t="shared" ref="R90:R91" si="117">Q90/$T$91</f>
        <v>0.33783742624889801</v>
      </c>
    </row>
    <row r="91" spans="1:20" x14ac:dyDescent="0.2">
      <c r="A91" s="19"/>
      <c r="B91" s="14">
        <v>2022</v>
      </c>
      <c r="C91" s="65"/>
      <c r="D91" s="276">
        <v>432527522</v>
      </c>
      <c r="E91" s="276">
        <v>714310</v>
      </c>
      <c r="F91" s="276">
        <v>16789666</v>
      </c>
      <c r="G91" s="66"/>
      <c r="H91" s="66"/>
      <c r="I91" s="266">
        <f t="shared" si="115"/>
        <v>450031498</v>
      </c>
      <c r="J91" s="65"/>
      <c r="K91" s="66"/>
      <c r="L91" s="269">
        <v>112903075</v>
      </c>
      <c r="M91" s="66"/>
      <c r="N91" s="266">
        <f t="shared" si="85"/>
        <v>112903075</v>
      </c>
      <c r="O91" s="68"/>
      <c r="P91" s="66"/>
      <c r="Q91" s="313">
        <f t="shared" si="116"/>
        <v>562934573</v>
      </c>
      <c r="R91" s="319">
        <f t="shared" si="117"/>
        <v>0.34776029170548417</v>
      </c>
      <c r="T91" s="328">
        <f>SUM(Q89:Q91)</f>
        <v>1618743101</v>
      </c>
    </row>
    <row r="92" spans="1:20" ht="12.75" thickBot="1" x14ac:dyDescent="0.25">
      <c r="A92" s="20"/>
      <c r="B92" s="60" t="s">
        <v>430</v>
      </c>
      <c r="C92" s="73"/>
      <c r="D92" s="74"/>
      <c r="E92" s="74"/>
      <c r="F92" s="314">
        <f t="shared" ref="F92" si="118">F91/F90</f>
        <v>0.69196977214783162</v>
      </c>
      <c r="G92" s="74"/>
      <c r="H92" s="74"/>
      <c r="I92" s="315">
        <f t="shared" ref="I92" si="119">I91/I90</f>
        <v>0.97418186794702322</v>
      </c>
      <c r="J92" s="73"/>
      <c r="K92" s="74"/>
      <c r="L92" s="314">
        <f t="shared" ref="L92:N92" si="120">L91/L90</f>
        <v>1.3296229619372406</v>
      </c>
      <c r="M92" s="74"/>
      <c r="N92" s="315">
        <f t="shared" si="120"/>
        <v>1.3296229619372406</v>
      </c>
      <c r="O92" s="76"/>
      <c r="P92" s="74"/>
      <c r="Q92" s="315">
        <f t="shared" ref="Q92" si="121">Q91/Q90</f>
        <v>1.0293717175351542</v>
      </c>
      <c r="R92" s="316">
        <f>SUM(R89:R91)</f>
        <v>1</v>
      </c>
    </row>
    <row r="93" spans="1:20" x14ac:dyDescent="0.2">
      <c r="A93" s="263" t="s">
        <v>278</v>
      </c>
      <c r="B93" s="38">
        <v>2020</v>
      </c>
      <c r="C93" s="64"/>
      <c r="D93" s="264">
        <v>792145</v>
      </c>
      <c r="E93" s="62"/>
      <c r="F93" s="264">
        <v>1428042</v>
      </c>
      <c r="G93" s="62"/>
      <c r="H93" s="62"/>
      <c r="I93" s="266">
        <f t="shared" si="115"/>
        <v>2220187</v>
      </c>
      <c r="J93" s="64"/>
      <c r="K93" s="62"/>
      <c r="L93" s="264">
        <v>2000000</v>
      </c>
      <c r="M93" s="62"/>
      <c r="N93" s="266">
        <f t="shared" si="85"/>
        <v>2000000</v>
      </c>
      <c r="O93" s="61"/>
      <c r="P93" s="62"/>
      <c r="Q93" s="309">
        <f>I93+N93+P93</f>
        <v>4220187</v>
      </c>
      <c r="R93" s="317">
        <f>Q93/$T$95</f>
        <v>0.28991150602972038</v>
      </c>
    </row>
    <row r="94" spans="1:20" x14ac:dyDescent="0.2">
      <c r="A94" s="19"/>
      <c r="B94" s="14">
        <v>2021</v>
      </c>
      <c r="C94" s="65"/>
      <c r="D94" s="271">
        <v>684418</v>
      </c>
      <c r="E94" s="66"/>
      <c r="F94" s="271">
        <v>1267792</v>
      </c>
      <c r="G94" s="66"/>
      <c r="H94" s="66"/>
      <c r="I94" s="266">
        <f t="shared" si="115"/>
        <v>1952210</v>
      </c>
      <c r="J94" s="65"/>
      <c r="K94" s="66"/>
      <c r="L94" s="271">
        <v>3040963</v>
      </c>
      <c r="M94" s="66"/>
      <c r="N94" s="266">
        <f t="shared" si="85"/>
        <v>3040963</v>
      </c>
      <c r="O94" s="68"/>
      <c r="P94" s="66"/>
      <c r="Q94" s="311">
        <f t="shared" ref="Q94:Q95" si="122">I94+N94+P94</f>
        <v>4993173</v>
      </c>
      <c r="R94" s="312">
        <f t="shared" ref="R94:R95" si="123">Q94/$T$95</f>
        <v>0.34301283433576213</v>
      </c>
    </row>
    <row r="95" spans="1:20" x14ac:dyDescent="0.2">
      <c r="A95" s="19"/>
      <c r="B95" s="14">
        <v>2022</v>
      </c>
      <c r="C95" s="65"/>
      <c r="D95" s="269">
        <v>797507</v>
      </c>
      <c r="E95" s="66"/>
      <c r="F95" s="269">
        <v>1575722</v>
      </c>
      <c r="G95" s="66"/>
      <c r="H95" s="66"/>
      <c r="I95" s="266">
        <f t="shared" si="115"/>
        <v>2373229</v>
      </c>
      <c r="J95" s="65"/>
      <c r="K95" s="66"/>
      <c r="L95" s="269">
        <v>2970222</v>
      </c>
      <c r="M95" s="66"/>
      <c r="N95" s="266">
        <f t="shared" si="85"/>
        <v>2970222</v>
      </c>
      <c r="O95" s="68"/>
      <c r="P95" s="66"/>
      <c r="Q95" s="320">
        <f t="shared" si="122"/>
        <v>5343451</v>
      </c>
      <c r="R95" s="319">
        <f t="shared" si="123"/>
        <v>0.36707565963451749</v>
      </c>
      <c r="T95" s="328">
        <f>SUM(Q93:Q95)</f>
        <v>14556811</v>
      </c>
    </row>
    <row r="96" spans="1:20" ht="12.75" thickBot="1" x14ac:dyDescent="0.25">
      <c r="A96" s="20"/>
      <c r="B96" s="60" t="s">
        <v>430</v>
      </c>
      <c r="C96" s="73"/>
      <c r="D96" s="314">
        <f t="shared" ref="D96:F96" si="124">D95/D94</f>
        <v>1.1652338190988547</v>
      </c>
      <c r="E96" s="74"/>
      <c r="F96" s="314">
        <f t="shared" si="124"/>
        <v>1.2428868457917388</v>
      </c>
      <c r="G96" s="74"/>
      <c r="H96" s="74"/>
      <c r="I96" s="315">
        <f t="shared" ref="I96" si="125">I95/I94</f>
        <v>1.2156627616905968</v>
      </c>
      <c r="J96" s="73"/>
      <c r="K96" s="74"/>
      <c r="L96" s="314">
        <f t="shared" ref="L96" si="126">L95/L94</f>
        <v>0.97673730328188801</v>
      </c>
      <c r="M96" s="74"/>
      <c r="N96" s="315">
        <f t="shared" ref="N96" si="127">N95/N94</f>
        <v>0.97673730328188801</v>
      </c>
      <c r="O96" s="76"/>
      <c r="P96" s="74"/>
      <c r="Q96" s="315">
        <f t="shared" ref="Q96" si="128">Q95/Q94</f>
        <v>1.0701513847006703</v>
      </c>
      <c r="R96" s="316">
        <f>SUM(R93:R95)</f>
        <v>1</v>
      </c>
    </row>
    <row r="97" spans="1:20" x14ac:dyDescent="0.2">
      <c r="A97" s="263" t="s">
        <v>279</v>
      </c>
      <c r="B97" s="38">
        <v>2020</v>
      </c>
      <c r="C97" s="64"/>
      <c r="D97" s="62"/>
      <c r="E97" s="264">
        <v>39015685</v>
      </c>
      <c r="F97" s="62"/>
      <c r="G97" s="62"/>
      <c r="H97" s="280">
        <v>0</v>
      </c>
      <c r="I97" s="266">
        <f t="shared" si="115"/>
        <v>39015685</v>
      </c>
      <c r="J97" s="64"/>
      <c r="K97" s="62"/>
      <c r="L97" s="62"/>
      <c r="M97" s="62"/>
      <c r="N97" s="63"/>
      <c r="O97" s="61"/>
      <c r="P97" s="62"/>
      <c r="Q97" s="309">
        <f>I97+N97+P97</f>
        <v>39015685</v>
      </c>
      <c r="R97" s="317">
        <f>Q97/$T$99</f>
        <v>0.35059340452604321</v>
      </c>
    </row>
    <row r="98" spans="1:20" x14ac:dyDescent="0.2">
      <c r="A98" s="19"/>
      <c r="B98" s="14">
        <v>2021</v>
      </c>
      <c r="C98" s="65"/>
      <c r="D98" s="66"/>
      <c r="E98" s="271">
        <v>37353510</v>
      </c>
      <c r="F98" s="66"/>
      <c r="G98" s="66"/>
      <c r="H98" s="280">
        <v>0</v>
      </c>
      <c r="I98" s="266">
        <f t="shared" si="115"/>
        <v>37353510</v>
      </c>
      <c r="J98" s="65"/>
      <c r="K98" s="66"/>
      <c r="L98" s="66"/>
      <c r="M98" s="66"/>
      <c r="N98" s="67"/>
      <c r="O98" s="68"/>
      <c r="P98" s="66"/>
      <c r="Q98" s="311">
        <f t="shared" ref="Q98:Q99" si="129">I98+N98+P98</f>
        <v>37353510</v>
      </c>
      <c r="R98" s="312">
        <f t="shared" ref="R98:R99" si="130">Q98/$T$99</f>
        <v>0.33565716562191844</v>
      </c>
    </row>
    <row r="99" spans="1:20" x14ac:dyDescent="0.2">
      <c r="A99" s="19"/>
      <c r="B99" s="14">
        <v>2022</v>
      </c>
      <c r="C99" s="65"/>
      <c r="D99" s="66"/>
      <c r="E99" s="269">
        <v>34915514</v>
      </c>
      <c r="F99" s="66"/>
      <c r="G99" s="66"/>
      <c r="H99" s="66"/>
      <c r="I99" s="266">
        <f t="shared" si="115"/>
        <v>34915514</v>
      </c>
      <c r="J99" s="65"/>
      <c r="K99" s="66"/>
      <c r="L99" s="66"/>
      <c r="M99" s="66"/>
      <c r="N99" s="67"/>
      <c r="O99" s="68"/>
      <c r="P99" s="66"/>
      <c r="Q99" s="313">
        <f t="shared" si="129"/>
        <v>34915514</v>
      </c>
      <c r="R99" s="319">
        <f t="shared" si="130"/>
        <v>0.31374942985203835</v>
      </c>
      <c r="T99" s="328">
        <f>SUM(Q97:Q99)</f>
        <v>111284709</v>
      </c>
    </row>
    <row r="100" spans="1:20" ht="12.75" thickBot="1" x14ac:dyDescent="0.25">
      <c r="A100" s="20"/>
      <c r="B100" s="60" t="s">
        <v>430</v>
      </c>
      <c r="C100" s="73"/>
      <c r="D100" s="74"/>
      <c r="E100" s="314">
        <f t="shared" ref="E100" si="131">E99/E98</f>
        <v>0.93473180967464642</v>
      </c>
      <c r="F100" s="74"/>
      <c r="G100" s="74"/>
      <c r="H100" s="74"/>
      <c r="I100" s="315">
        <f t="shared" ref="I100" si="132">I99/I98</f>
        <v>0.93473180967464642</v>
      </c>
      <c r="J100" s="73"/>
      <c r="K100" s="74"/>
      <c r="L100" s="74"/>
      <c r="M100" s="74"/>
      <c r="N100" s="75"/>
      <c r="O100" s="76"/>
      <c r="P100" s="74"/>
      <c r="Q100" s="315">
        <f t="shared" ref="Q100" si="133">Q99/Q98</f>
        <v>0.93473180967464642</v>
      </c>
      <c r="R100" s="316">
        <f>SUM(R97:R99)</f>
        <v>1</v>
      </c>
    </row>
    <row r="101" spans="1:20" x14ac:dyDescent="0.2">
      <c r="A101" s="263" t="s">
        <v>280</v>
      </c>
      <c r="B101" s="38">
        <v>2020</v>
      </c>
      <c r="C101" s="64"/>
      <c r="D101" s="62"/>
      <c r="E101" s="62"/>
      <c r="F101" s="62"/>
      <c r="G101" s="62"/>
      <c r="H101" s="62"/>
      <c r="I101" s="63"/>
      <c r="J101" s="64"/>
      <c r="K101" s="62"/>
      <c r="L101" s="62"/>
      <c r="M101" s="62"/>
      <c r="N101" s="63"/>
      <c r="O101" s="61"/>
      <c r="P101" s="62"/>
      <c r="Q101" s="309">
        <f>I101+N101+P101</f>
        <v>0</v>
      </c>
      <c r="R101" s="317">
        <f>Q101/$T$103</f>
        <v>0</v>
      </c>
    </row>
    <row r="102" spans="1:20" x14ac:dyDescent="0.2">
      <c r="A102" s="19"/>
      <c r="B102" s="14">
        <v>2021</v>
      </c>
      <c r="C102" s="65"/>
      <c r="D102" s="66"/>
      <c r="E102" s="66"/>
      <c r="F102" s="66"/>
      <c r="G102" s="66"/>
      <c r="H102" s="66"/>
      <c r="I102" s="67"/>
      <c r="J102" s="65"/>
      <c r="K102" s="66"/>
      <c r="L102" s="66"/>
      <c r="M102" s="66"/>
      <c r="N102" s="67"/>
      <c r="O102" s="281">
        <v>13332768</v>
      </c>
      <c r="P102" s="322">
        <f>SUM(O102)</f>
        <v>13332768</v>
      </c>
      <c r="Q102" s="311">
        <f t="shared" ref="Q102:Q103" si="134">I102+N102+P102</f>
        <v>13332768</v>
      </c>
      <c r="R102" s="312">
        <f t="shared" ref="R102:R103" si="135">Q102/$T$103</f>
        <v>1</v>
      </c>
    </row>
    <row r="103" spans="1:20" x14ac:dyDescent="0.2">
      <c r="A103" s="19"/>
      <c r="B103" s="14">
        <v>2022</v>
      </c>
      <c r="C103" s="65"/>
      <c r="D103" s="66"/>
      <c r="E103" s="66"/>
      <c r="F103" s="66"/>
      <c r="G103" s="66"/>
      <c r="H103" s="66"/>
      <c r="I103" s="67"/>
      <c r="J103" s="65"/>
      <c r="K103" s="66"/>
      <c r="L103" s="66"/>
      <c r="M103" s="66"/>
      <c r="N103" s="67"/>
      <c r="O103" s="68"/>
      <c r="P103" s="66"/>
      <c r="Q103" s="313">
        <f t="shared" si="134"/>
        <v>0</v>
      </c>
      <c r="R103" s="319">
        <f t="shared" si="135"/>
        <v>0</v>
      </c>
      <c r="T103" s="328">
        <f>SUM(Q101:Q103)</f>
        <v>13332768</v>
      </c>
    </row>
    <row r="104" spans="1:20" ht="12.75" thickBot="1" x14ac:dyDescent="0.25">
      <c r="A104" s="20"/>
      <c r="B104" s="60" t="s">
        <v>430</v>
      </c>
      <c r="C104" s="73"/>
      <c r="D104" s="74"/>
      <c r="E104" s="74"/>
      <c r="F104" s="74"/>
      <c r="G104" s="74"/>
      <c r="H104" s="74"/>
      <c r="I104" s="75"/>
      <c r="J104" s="73"/>
      <c r="K104" s="74"/>
      <c r="L104" s="74"/>
      <c r="M104" s="74"/>
      <c r="N104" s="75"/>
      <c r="O104" s="76"/>
      <c r="P104" s="74"/>
      <c r="Q104" s="315">
        <f t="shared" ref="Q104" si="136">Q103/Q102</f>
        <v>0</v>
      </c>
      <c r="R104" s="316">
        <f>SUM(R101:R103)</f>
        <v>1</v>
      </c>
    </row>
    <row r="105" spans="1:20" x14ac:dyDescent="0.2">
      <c r="A105" s="49" t="s">
        <v>0</v>
      </c>
      <c r="B105" s="38">
        <v>2020</v>
      </c>
      <c r="C105" s="77"/>
      <c r="D105" s="323">
        <f>D13+D21+D29+D37+D41+D45+D49+D53+D57+D61+D65+D69+D73+D77+D81+D85+D89+D93+D97+D101</f>
        <v>585913102</v>
      </c>
      <c r="E105" s="323">
        <f>E13+E21+E29+E37+E41+E45+E49+E53+E57+E61+E65+E69+E73+E77+E81+E85+E89+E93+E97+E101</f>
        <v>40935484</v>
      </c>
      <c r="F105" s="323">
        <f t="shared" ref="F105:I105" si="137">F13+F21+F29+F37+F41+F45+F49+F53+F57+F61+F65+F69+F73+F77+F81+F85+F89+F93+F97+F101</f>
        <v>134441275</v>
      </c>
      <c r="G105" s="323"/>
      <c r="H105" s="323">
        <f t="shared" si="137"/>
        <v>792001</v>
      </c>
      <c r="I105" s="324">
        <f t="shared" si="137"/>
        <v>762081862</v>
      </c>
      <c r="J105" s="77"/>
      <c r="K105" s="78"/>
      <c r="L105" s="323">
        <f t="shared" ref="L105:P107" si="138">L13+L21+L29+L37+L41+L45+L49+L53+L57+L61+L65+L69+L73+L77+L81+L85+L89+L93+L97+L101</f>
        <v>198770178</v>
      </c>
      <c r="M105" s="78"/>
      <c r="N105" s="324">
        <f t="shared" si="138"/>
        <v>198770178</v>
      </c>
      <c r="O105" s="325">
        <f t="shared" si="138"/>
        <v>0</v>
      </c>
      <c r="P105" s="325">
        <f t="shared" si="138"/>
        <v>0</v>
      </c>
      <c r="Q105" s="324">
        <f>Q13+Q21+Q29+Q33+Q37+Q41+Q45+Q49+Q53+Q57+Q61+Q65+Q69+Q73+Q77+Q81+Q85+Q89+Q93+Q97+Q101</f>
        <v>960852040</v>
      </c>
      <c r="R105" s="317">
        <f>Q105/$T$107</f>
        <v>0.32216526561491876</v>
      </c>
    </row>
    <row r="106" spans="1:20" x14ac:dyDescent="0.2">
      <c r="A106" s="21"/>
      <c r="B106" s="14">
        <v>2021</v>
      </c>
      <c r="C106" s="65"/>
      <c r="D106" s="323">
        <f>D14+D22+D30+D38+D42+D46+D50+D54+D58+D62+D66+D70+D74+D78+D82+D86+D90+D94+D98+D102</f>
        <v>635336847</v>
      </c>
      <c r="E106" s="323">
        <f t="shared" ref="E106:I107" si="139">E14+E22+E30+E38+E42+E46+E50+E54+E58+E62+E66+E70+E74+E78+E82+E86+E90+E94+E98+E102</f>
        <v>39827259</v>
      </c>
      <c r="F106" s="323">
        <f t="shared" si="139"/>
        <v>107885417</v>
      </c>
      <c r="G106" s="323"/>
      <c r="H106" s="323">
        <f t="shared" si="139"/>
        <v>792001</v>
      </c>
      <c r="I106" s="324">
        <f t="shared" si="139"/>
        <v>783841524</v>
      </c>
      <c r="J106" s="65"/>
      <c r="K106" s="66"/>
      <c r="L106" s="323">
        <f t="shared" si="138"/>
        <v>201815854</v>
      </c>
      <c r="M106" s="66"/>
      <c r="N106" s="324">
        <f t="shared" si="138"/>
        <v>201815854</v>
      </c>
      <c r="O106" s="323">
        <f t="shared" si="138"/>
        <v>13332768</v>
      </c>
      <c r="P106" s="323">
        <f t="shared" si="138"/>
        <v>13332768</v>
      </c>
      <c r="Q106" s="324">
        <f>Q14+Q22+Q30+Q34+Q38+Q42+Q46+Q50+Q54+Q58+Q62+Q66+Q70+Q74+Q78+Q82+Q86+Q90+Q94+Q98+Q102</f>
        <v>998990146</v>
      </c>
      <c r="R106" s="312">
        <f t="shared" ref="R106:R107" si="140">Q106/$T$107</f>
        <v>0.33495263821553262</v>
      </c>
    </row>
    <row r="107" spans="1:20" x14ac:dyDescent="0.2">
      <c r="A107" s="21"/>
      <c r="B107" s="14">
        <v>2022</v>
      </c>
      <c r="C107" s="65"/>
      <c r="D107" s="323">
        <f>D15+D23+D31+D39+D43+D47+D51+D55+D59+D63+D67+D71+D75+D79+D83+D87+D91+D95+D99+D103</f>
        <v>629574351</v>
      </c>
      <c r="E107" s="323">
        <f t="shared" si="139"/>
        <v>36967895</v>
      </c>
      <c r="F107" s="323">
        <f t="shared" si="139"/>
        <v>120599888</v>
      </c>
      <c r="G107" s="323"/>
      <c r="H107" s="323">
        <f t="shared" si="139"/>
        <v>829425</v>
      </c>
      <c r="I107" s="324">
        <f t="shared" si="139"/>
        <v>787971559</v>
      </c>
      <c r="J107" s="323"/>
      <c r="K107" s="323"/>
      <c r="L107" s="323">
        <f t="shared" si="138"/>
        <v>234554917</v>
      </c>
      <c r="M107" s="323"/>
      <c r="N107" s="324">
        <f t="shared" si="138"/>
        <v>234554917</v>
      </c>
      <c r="O107" s="325">
        <f t="shared" si="138"/>
        <v>0</v>
      </c>
      <c r="P107" s="325">
        <f t="shared" si="138"/>
        <v>0</v>
      </c>
      <c r="Q107" s="324">
        <f>Q15+Q23+Q31+Q35+Q39+Q43+Q47+Q51+Q55+Q59+Q63+Q67+Q71+Q75+Q79+Q83+Q87+Q91+Q95+Q99+Q103</f>
        <v>1022639610</v>
      </c>
      <c r="R107" s="319">
        <f t="shared" si="140"/>
        <v>0.34288209616954857</v>
      </c>
      <c r="T107" s="328">
        <f>SUM(Q105:Q107)</f>
        <v>2982481796</v>
      </c>
    </row>
    <row r="108" spans="1:20" ht="12.75" thickBot="1" x14ac:dyDescent="0.25">
      <c r="A108" s="20"/>
      <c r="B108" s="326" t="s">
        <v>430</v>
      </c>
      <c r="C108" s="73"/>
      <c r="D108" s="315">
        <f t="shared" ref="D108:I108" si="141">D107/D106</f>
        <v>0.99093001448411189</v>
      </c>
      <c r="E108" s="315">
        <f t="shared" si="141"/>
        <v>0.9282058551907878</v>
      </c>
      <c r="F108" s="315">
        <f t="shared" si="141"/>
        <v>1.1178516184444094</v>
      </c>
      <c r="G108" s="327"/>
      <c r="H108" s="315">
        <f t="shared" si="141"/>
        <v>1.0472524655903213</v>
      </c>
      <c r="I108" s="315">
        <f t="shared" si="141"/>
        <v>1.0052689668428436</v>
      </c>
      <c r="J108" s="73"/>
      <c r="K108" s="74"/>
      <c r="L108" s="315">
        <f t="shared" ref="L108:Q108" si="142">L107/L106</f>
        <v>1.1622224535442096</v>
      </c>
      <c r="M108" s="327"/>
      <c r="N108" s="315">
        <f t="shared" si="142"/>
        <v>1.1622224535442096</v>
      </c>
      <c r="O108" s="315">
        <f t="shared" si="142"/>
        <v>0</v>
      </c>
      <c r="P108" s="315">
        <f t="shared" si="142"/>
        <v>0</v>
      </c>
      <c r="Q108" s="315">
        <f t="shared" si="142"/>
        <v>1.0236733706480423</v>
      </c>
      <c r="R108" s="316">
        <f>SUM(R105:R107)</f>
        <v>0.99999999999999989</v>
      </c>
    </row>
    <row r="110" spans="1:20" x14ac:dyDescent="0.2">
      <c r="Q110" s="329"/>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50" orientation="portrait"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2021-09-21T16:21:21Z</cp:lastPrinted>
  <dcterms:created xsi:type="dcterms:W3CDTF">1998-08-20T20:27:58Z</dcterms:created>
  <dcterms:modified xsi:type="dcterms:W3CDTF">2021-10-29T01:55:12Z</dcterms:modified>
</cp:coreProperties>
</file>